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Sustainability Plan\Implementation\REMP\"/>
    </mc:Choice>
  </mc:AlternateContent>
  <bookViews>
    <workbookView xWindow="0" yWindow="0" windowWidth="28800" windowHeight="10800" tabRatio="703" activeTab="5"/>
  </bookViews>
  <sheets>
    <sheet name="RREMP" sheetId="1" r:id="rId1"/>
    <sheet name="CREMP" sheetId="2" r:id="rId2"/>
    <sheet name="HP" sheetId="3" r:id="rId3"/>
    <sheet name="Alt Energy Source" sheetId="5" r:id="rId4"/>
    <sheet name="PV Generation" sheetId="8" r:id="rId5"/>
    <sheet name="Background Calcs" sheetId="4" r:id="rId6"/>
    <sheet name="Solar Derate Calculations" sheetId="7" r:id="rId7"/>
  </sheets>
  <externalReferences>
    <externalReference r:id="rId8"/>
    <externalReference r:id="rId9"/>
  </externalReferences>
  <definedNames>
    <definedName name="BLDG_AREA" localSheetId="0">RREMP!#REF!</definedName>
    <definedName name="Efficiency" localSheetId="4">[1]RREMP!$B$70:$B$83</definedName>
    <definedName name="Efficiency" localSheetId="6">[1]RREMP!$B$70:$B$83</definedName>
    <definedName name="Efficiency">'Background Calcs'!$A$110:$A$123</definedName>
    <definedName name="_xlnm.Print_Area" localSheetId="3">'Alt Energy Source'!$B$2:$H$22</definedName>
    <definedName name="_xlnm.Print_Area" localSheetId="1">CREMP!$B$2:$R$82</definedName>
    <definedName name="_xlnm.Print_Area" localSheetId="2">HP!$C$2:$O$68</definedName>
    <definedName name="_xlnm.Print_Area" localSheetId="4">'PV Generation'!$B$2:$D$50</definedName>
    <definedName name="_xlnm.Print_Area" localSheetId="0">RREMP!$B$2:$R$73</definedName>
    <definedName name="PSO_AREA" localSheetId="1">CREMP!$H$33</definedName>
    <definedName name="PSO_AREA" localSheetId="0">RREMP!$I$27</definedName>
    <definedName name="SNM_AREA" localSheetId="1">CREMP!$H$26</definedName>
    <definedName name="SNM_AREA" localSheetId="0">RREMP!$I$17</definedName>
    <definedName name="SPA_AREA" localSheetId="1">CREMP!$H$31</definedName>
    <definedName name="SPA_AREA" localSheetId="0">RREMP!$I$24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4" l="1"/>
  <c r="C15" i="5"/>
  <c r="C16" i="5"/>
  <c r="B13" i="4"/>
  <c r="C43" i="8"/>
  <c r="C22" i="8"/>
  <c r="B12" i="4"/>
  <c r="B17" i="4"/>
  <c r="D28" i="4"/>
  <c r="F28" i="4"/>
  <c r="R36" i="1"/>
  <c r="D49" i="4"/>
  <c r="E49" i="4"/>
  <c r="F49" i="4"/>
  <c r="Q36" i="1"/>
  <c r="N27" i="1"/>
  <c r="I15" i="1"/>
  <c r="L15" i="1"/>
  <c r="N15" i="1"/>
  <c r="I22" i="1"/>
  <c r="I24" i="1"/>
  <c r="R11" i="2"/>
  <c r="I24" i="2"/>
  <c r="I26" i="2"/>
  <c r="D79" i="4"/>
  <c r="D87" i="4"/>
  <c r="F87" i="4"/>
  <c r="L17" i="1"/>
  <c r="R14" i="2"/>
  <c r="D80" i="4"/>
  <c r="L24" i="1"/>
  <c r="L22" i="1"/>
  <c r="L31" i="2"/>
  <c r="L33" i="2"/>
  <c r="L26" i="2"/>
  <c r="L24" i="2"/>
  <c r="I31" i="2"/>
  <c r="I33" i="2"/>
  <c r="D36" i="4"/>
  <c r="F36" i="4"/>
  <c r="R33" i="2"/>
  <c r="Q33" i="2"/>
  <c r="I17" i="1"/>
  <c r="D35" i="4"/>
  <c r="F35" i="4"/>
  <c r="R36" i="2"/>
  <c r="Q36" i="2"/>
  <c r="D37" i="4"/>
  <c r="F37" i="4"/>
  <c r="R39" i="2"/>
  <c r="Q39" i="2"/>
  <c r="D38" i="4"/>
  <c r="F38" i="4"/>
  <c r="R42" i="2"/>
  <c r="Q42" i="2"/>
  <c r="D39" i="4"/>
  <c r="F39" i="4"/>
  <c r="R45" i="2"/>
  <c r="Q45" i="2"/>
  <c r="D40" i="4"/>
  <c r="F40" i="4"/>
  <c r="R48" i="2"/>
  <c r="Q48" i="2"/>
  <c r="N29" i="2"/>
  <c r="N22" i="2"/>
  <c r="L61" i="2"/>
  <c r="L58" i="2"/>
  <c r="L52" i="1"/>
  <c r="L49" i="1"/>
  <c r="D25" i="4"/>
  <c r="F25" i="4"/>
  <c r="R24" i="1"/>
  <c r="Q24" i="1"/>
  <c r="D24" i="4"/>
  <c r="F24" i="4"/>
  <c r="R27" i="1"/>
  <c r="Q27" i="1"/>
  <c r="D26" i="4"/>
  <c r="F26" i="4"/>
  <c r="R30" i="1"/>
  <c r="Q30" i="1"/>
  <c r="D27" i="4"/>
  <c r="F27" i="4"/>
  <c r="R33" i="1"/>
  <c r="Q33" i="1"/>
  <c r="D29" i="4"/>
  <c r="F29" i="4"/>
  <c r="R39" i="1"/>
  <c r="Q39" i="1"/>
  <c r="N20" i="1"/>
  <c r="N13" i="1"/>
  <c r="N22" i="1"/>
  <c r="N17" i="1"/>
  <c r="F46" i="4"/>
  <c r="R61" i="2"/>
  <c r="R52" i="1"/>
  <c r="Q52" i="1"/>
  <c r="F45" i="4"/>
  <c r="R49" i="1"/>
  <c r="O17" i="1"/>
  <c r="E47" i="4"/>
  <c r="F47" i="4"/>
  <c r="R55" i="1"/>
  <c r="C46" i="8"/>
  <c r="Q58" i="1"/>
  <c r="R58" i="1"/>
  <c r="Q61" i="1"/>
  <c r="R61" i="1"/>
  <c r="R63" i="1"/>
  <c r="R69" i="1"/>
  <c r="Q49" i="1"/>
  <c r="Q55" i="1"/>
  <c r="Q63" i="1"/>
  <c r="Q69" i="1"/>
  <c r="R58" i="2"/>
  <c r="Q61" i="2"/>
  <c r="N48" i="2"/>
  <c r="N45" i="2"/>
  <c r="N42" i="2"/>
  <c r="N33" i="2"/>
  <c r="N36" i="2"/>
  <c r="O42" i="2"/>
  <c r="O45" i="2"/>
  <c r="O48" i="2"/>
  <c r="N39" i="2"/>
  <c r="N24" i="1"/>
  <c r="N31" i="2"/>
  <c r="O26" i="2"/>
  <c r="N26" i="2"/>
  <c r="N24" i="2"/>
  <c r="O39" i="2"/>
  <c r="O36" i="2"/>
  <c r="O33" i="2"/>
  <c r="N39" i="1"/>
  <c r="N36" i="1"/>
  <c r="N33" i="1"/>
  <c r="N30" i="1"/>
  <c r="O39" i="1"/>
  <c r="O36" i="1"/>
  <c r="O33" i="1"/>
  <c r="O27" i="1"/>
  <c r="O24" i="1"/>
  <c r="O30" i="1"/>
  <c r="B42" i="7"/>
  <c r="B29" i="7"/>
  <c r="B68" i="7"/>
  <c r="AI38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O120" i="7"/>
  <c r="AN120" i="7"/>
  <c r="AM120" i="7"/>
  <c r="AL120" i="7"/>
  <c r="AK120" i="7"/>
  <c r="AJ120" i="7"/>
  <c r="AI120" i="7"/>
  <c r="AH120" i="7"/>
  <c r="AG120" i="7"/>
  <c r="AF120" i="7"/>
  <c r="AE120" i="7"/>
  <c r="AD120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O38" i="7"/>
  <c r="AN38" i="7"/>
  <c r="AM38" i="7"/>
  <c r="AL38" i="7"/>
  <c r="AK38" i="7"/>
  <c r="AJ38" i="7"/>
  <c r="AH38" i="7"/>
  <c r="AG38" i="7"/>
  <c r="AF38" i="7"/>
  <c r="AE38" i="7"/>
  <c r="AD38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O29" i="7"/>
  <c r="AN29" i="7"/>
  <c r="AM29" i="7"/>
  <c r="AL29" i="7"/>
  <c r="AK29" i="7"/>
  <c r="AJ29" i="7"/>
  <c r="AI29" i="7"/>
  <c r="AH29" i="7"/>
  <c r="AG29" i="7"/>
  <c r="AD29" i="7"/>
  <c r="AF29" i="7"/>
  <c r="AE29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AB99" i="7"/>
  <c r="AA99" i="7"/>
  <c r="Z99" i="7"/>
  <c r="Y99" i="7"/>
  <c r="X99" i="7"/>
  <c r="W99" i="7"/>
  <c r="V99" i="7"/>
  <c r="U99" i="7"/>
  <c r="T99" i="7"/>
  <c r="S99" i="7"/>
  <c r="R99" i="7"/>
  <c r="Q99" i="7"/>
  <c r="AB98" i="7"/>
  <c r="AA98" i="7"/>
  <c r="Z98" i="7"/>
  <c r="Y98" i="7"/>
  <c r="X98" i="7"/>
  <c r="W98" i="7"/>
  <c r="V98" i="7"/>
  <c r="U98" i="7"/>
  <c r="T98" i="7"/>
  <c r="S98" i="7"/>
  <c r="R98" i="7"/>
  <c r="Q98" i="7"/>
  <c r="AB97" i="7"/>
  <c r="AA97" i="7"/>
  <c r="Z97" i="7"/>
  <c r="Y97" i="7"/>
  <c r="X97" i="7"/>
  <c r="W97" i="7"/>
  <c r="V97" i="7"/>
  <c r="U97" i="7"/>
  <c r="T97" i="7"/>
  <c r="S97" i="7"/>
  <c r="R97" i="7"/>
  <c r="Q97" i="7"/>
  <c r="AB96" i="7"/>
  <c r="AA96" i="7"/>
  <c r="Z96" i="7"/>
  <c r="Y96" i="7"/>
  <c r="X96" i="7"/>
  <c r="W96" i="7"/>
  <c r="V96" i="7"/>
  <c r="U96" i="7"/>
  <c r="T96" i="7"/>
  <c r="S96" i="7"/>
  <c r="R96" i="7"/>
  <c r="Q96" i="7"/>
  <c r="AB95" i="7"/>
  <c r="AA95" i="7"/>
  <c r="Z95" i="7"/>
  <c r="Y95" i="7"/>
  <c r="X95" i="7"/>
  <c r="W95" i="7"/>
  <c r="V95" i="7"/>
  <c r="U95" i="7"/>
  <c r="T95" i="7"/>
  <c r="S95" i="7"/>
  <c r="R95" i="7"/>
  <c r="Q95" i="7"/>
  <c r="AB94" i="7"/>
  <c r="AA94" i="7"/>
  <c r="Z94" i="7"/>
  <c r="Y94" i="7"/>
  <c r="X94" i="7"/>
  <c r="W94" i="7"/>
  <c r="V94" i="7"/>
  <c r="U94" i="7"/>
  <c r="T94" i="7"/>
  <c r="S94" i="7"/>
  <c r="R94" i="7"/>
  <c r="Q94" i="7"/>
  <c r="AB93" i="7"/>
  <c r="AA93" i="7"/>
  <c r="Z93" i="7"/>
  <c r="Y93" i="7"/>
  <c r="X93" i="7"/>
  <c r="W93" i="7"/>
  <c r="V93" i="7"/>
  <c r="U93" i="7"/>
  <c r="T93" i="7"/>
  <c r="S93" i="7"/>
  <c r="R93" i="7"/>
  <c r="Q93" i="7"/>
  <c r="AB92" i="7"/>
  <c r="AA92" i="7"/>
  <c r="Z92" i="7"/>
  <c r="Y92" i="7"/>
  <c r="X92" i="7"/>
  <c r="W92" i="7"/>
  <c r="V92" i="7"/>
  <c r="U92" i="7"/>
  <c r="T92" i="7"/>
  <c r="S92" i="7"/>
  <c r="R92" i="7"/>
  <c r="Q92" i="7"/>
  <c r="AB91" i="7"/>
  <c r="AA91" i="7"/>
  <c r="Z91" i="7"/>
  <c r="Y91" i="7"/>
  <c r="X91" i="7"/>
  <c r="W91" i="7"/>
  <c r="V91" i="7"/>
  <c r="U91" i="7"/>
  <c r="T91" i="7"/>
  <c r="S91" i="7"/>
  <c r="R91" i="7"/>
  <c r="Q91" i="7"/>
  <c r="AB90" i="7"/>
  <c r="AA90" i="7"/>
  <c r="Z90" i="7"/>
  <c r="Y90" i="7"/>
  <c r="X90" i="7"/>
  <c r="W90" i="7"/>
  <c r="V90" i="7"/>
  <c r="U90" i="7"/>
  <c r="T90" i="7"/>
  <c r="S90" i="7"/>
  <c r="R90" i="7"/>
  <c r="Q90" i="7"/>
  <c r="AB89" i="7"/>
  <c r="AA89" i="7"/>
  <c r="Z89" i="7"/>
  <c r="Y89" i="7"/>
  <c r="X89" i="7"/>
  <c r="W89" i="7"/>
  <c r="V89" i="7"/>
  <c r="U89" i="7"/>
  <c r="T89" i="7"/>
  <c r="S89" i="7"/>
  <c r="R89" i="7"/>
  <c r="Q89" i="7"/>
  <c r="AB88" i="7"/>
  <c r="AA88" i="7"/>
  <c r="Z88" i="7"/>
  <c r="Y88" i="7"/>
  <c r="X88" i="7"/>
  <c r="W88" i="7"/>
  <c r="V88" i="7"/>
  <c r="U88" i="7"/>
  <c r="T88" i="7"/>
  <c r="S88" i="7"/>
  <c r="R88" i="7"/>
  <c r="Q88" i="7"/>
  <c r="AB87" i="7"/>
  <c r="AA87" i="7"/>
  <c r="Z87" i="7"/>
  <c r="Y87" i="7"/>
  <c r="X87" i="7"/>
  <c r="W87" i="7"/>
  <c r="V87" i="7"/>
  <c r="U87" i="7"/>
  <c r="T87" i="7"/>
  <c r="S87" i="7"/>
  <c r="R87" i="7"/>
  <c r="Q87" i="7"/>
  <c r="AB86" i="7"/>
  <c r="AA86" i="7"/>
  <c r="Z86" i="7"/>
  <c r="Y86" i="7"/>
  <c r="X86" i="7"/>
  <c r="W86" i="7"/>
  <c r="V86" i="7"/>
  <c r="U86" i="7"/>
  <c r="T86" i="7"/>
  <c r="S86" i="7"/>
  <c r="R86" i="7"/>
  <c r="Q86" i="7"/>
  <c r="AB85" i="7"/>
  <c r="AA85" i="7"/>
  <c r="Z85" i="7"/>
  <c r="Y85" i="7"/>
  <c r="X85" i="7"/>
  <c r="W85" i="7"/>
  <c r="V85" i="7"/>
  <c r="U85" i="7"/>
  <c r="T85" i="7"/>
  <c r="S85" i="7"/>
  <c r="R85" i="7"/>
  <c r="Q85" i="7"/>
  <c r="AB84" i="7"/>
  <c r="AA84" i="7"/>
  <c r="Z84" i="7"/>
  <c r="Y84" i="7"/>
  <c r="X84" i="7"/>
  <c r="W84" i="7"/>
  <c r="V84" i="7"/>
  <c r="U84" i="7"/>
  <c r="T84" i="7"/>
  <c r="S84" i="7"/>
  <c r="R84" i="7"/>
  <c r="Q84" i="7"/>
  <c r="AB83" i="7"/>
  <c r="AA83" i="7"/>
  <c r="Z83" i="7"/>
  <c r="Y83" i="7"/>
  <c r="X83" i="7"/>
  <c r="W83" i="7"/>
  <c r="V83" i="7"/>
  <c r="U83" i="7"/>
  <c r="T83" i="7"/>
  <c r="S83" i="7"/>
  <c r="R83" i="7"/>
  <c r="Q83" i="7"/>
  <c r="AB82" i="7"/>
  <c r="AA82" i="7"/>
  <c r="Z82" i="7"/>
  <c r="Y82" i="7"/>
  <c r="X82" i="7"/>
  <c r="W82" i="7"/>
  <c r="V82" i="7"/>
  <c r="U82" i="7"/>
  <c r="T82" i="7"/>
  <c r="S82" i="7"/>
  <c r="R82" i="7"/>
  <c r="Q82" i="7"/>
  <c r="AB81" i="7"/>
  <c r="AA81" i="7"/>
  <c r="Z81" i="7"/>
  <c r="Y81" i="7"/>
  <c r="X81" i="7"/>
  <c r="W81" i="7"/>
  <c r="V81" i="7"/>
  <c r="U81" i="7"/>
  <c r="T81" i="7"/>
  <c r="S81" i="7"/>
  <c r="R81" i="7"/>
  <c r="Q81" i="7"/>
  <c r="AB80" i="7"/>
  <c r="AA80" i="7"/>
  <c r="Z80" i="7"/>
  <c r="Y80" i="7"/>
  <c r="X80" i="7"/>
  <c r="W80" i="7"/>
  <c r="V80" i="7"/>
  <c r="U80" i="7"/>
  <c r="T80" i="7"/>
  <c r="S80" i="7"/>
  <c r="R80" i="7"/>
  <c r="Q80" i="7"/>
  <c r="AB79" i="7"/>
  <c r="AA79" i="7"/>
  <c r="Z79" i="7"/>
  <c r="Y79" i="7"/>
  <c r="X79" i="7"/>
  <c r="W79" i="7"/>
  <c r="V79" i="7"/>
  <c r="U79" i="7"/>
  <c r="T79" i="7"/>
  <c r="S79" i="7"/>
  <c r="R79" i="7"/>
  <c r="Q79" i="7"/>
  <c r="AB78" i="7"/>
  <c r="AA78" i="7"/>
  <c r="Z78" i="7"/>
  <c r="Y78" i="7"/>
  <c r="X78" i="7"/>
  <c r="W78" i="7"/>
  <c r="V78" i="7"/>
  <c r="U78" i="7"/>
  <c r="T78" i="7"/>
  <c r="S78" i="7"/>
  <c r="R78" i="7"/>
  <c r="Q78" i="7"/>
  <c r="AB77" i="7"/>
  <c r="AA77" i="7"/>
  <c r="Z77" i="7"/>
  <c r="Y77" i="7"/>
  <c r="X77" i="7"/>
  <c r="W77" i="7"/>
  <c r="V77" i="7"/>
  <c r="U77" i="7"/>
  <c r="T77" i="7"/>
  <c r="S77" i="7"/>
  <c r="R77" i="7"/>
  <c r="Q77" i="7"/>
  <c r="AB76" i="7"/>
  <c r="AA76" i="7"/>
  <c r="Z76" i="7"/>
  <c r="Y76" i="7"/>
  <c r="X76" i="7"/>
  <c r="W76" i="7"/>
  <c r="V76" i="7"/>
  <c r="U76" i="7"/>
  <c r="T76" i="7"/>
  <c r="S76" i="7"/>
  <c r="R76" i="7"/>
  <c r="Q76" i="7"/>
  <c r="AB75" i="7"/>
  <c r="AA75" i="7"/>
  <c r="Z75" i="7"/>
  <c r="Y75" i="7"/>
  <c r="X75" i="7"/>
  <c r="W75" i="7"/>
  <c r="V75" i="7"/>
  <c r="U75" i="7"/>
  <c r="T75" i="7"/>
  <c r="S75" i="7"/>
  <c r="R75" i="7"/>
  <c r="Q75" i="7"/>
  <c r="AB74" i="7"/>
  <c r="AA74" i="7"/>
  <c r="Z74" i="7"/>
  <c r="Y74" i="7"/>
  <c r="X74" i="7"/>
  <c r="W74" i="7"/>
  <c r="V74" i="7"/>
  <c r="U74" i="7"/>
  <c r="T74" i="7"/>
  <c r="S74" i="7"/>
  <c r="R74" i="7"/>
  <c r="Q74" i="7"/>
  <c r="AB73" i="7"/>
  <c r="AA73" i="7"/>
  <c r="Z73" i="7"/>
  <c r="Y73" i="7"/>
  <c r="X73" i="7"/>
  <c r="W73" i="7"/>
  <c r="V73" i="7"/>
  <c r="U73" i="7"/>
  <c r="T73" i="7"/>
  <c r="S73" i="7"/>
  <c r="R73" i="7"/>
  <c r="Q73" i="7"/>
  <c r="AB72" i="7"/>
  <c r="AA72" i="7"/>
  <c r="Z72" i="7"/>
  <c r="Y72" i="7"/>
  <c r="X72" i="7"/>
  <c r="W72" i="7"/>
  <c r="V72" i="7"/>
  <c r="U72" i="7"/>
  <c r="T72" i="7"/>
  <c r="S72" i="7"/>
  <c r="R72" i="7"/>
  <c r="Q72" i="7"/>
  <c r="AB71" i="7"/>
  <c r="AA71" i="7"/>
  <c r="Z71" i="7"/>
  <c r="Y71" i="7"/>
  <c r="X71" i="7"/>
  <c r="W71" i="7"/>
  <c r="V71" i="7"/>
  <c r="U71" i="7"/>
  <c r="T71" i="7"/>
  <c r="S71" i="7"/>
  <c r="R71" i="7"/>
  <c r="Q71" i="7"/>
  <c r="AB70" i="7"/>
  <c r="AA70" i="7"/>
  <c r="Z70" i="7"/>
  <c r="Y70" i="7"/>
  <c r="X70" i="7"/>
  <c r="W70" i="7"/>
  <c r="V70" i="7"/>
  <c r="U70" i="7"/>
  <c r="T70" i="7"/>
  <c r="S70" i="7"/>
  <c r="R70" i="7"/>
  <c r="Q70" i="7"/>
  <c r="AB69" i="7"/>
  <c r="AA69" i="7"/>
  <c r="Z69" i="7"/>
  <c r="Y69" i="7"/>
  <c r="X69" i="7"/>
  <c r="W69" i="7"/>
  <c r="V69" i="7"/>
  <c r="U69" i="7"/>
  <c r="T69" i="7"/>
  <c r="S69" i="7"/>
  <c r="R69" i="7"/>
  <c r="Q69" i="7"/>
  <c r="AB68" i="7"/>
  <c r="AA68" i="7"/>
  <c r="Z68" i="7"/>
  <c r="Y68" i="7"/>
  <c r="X68" i="7"/>
  <c r="W68" i="7"/>
  <c r="V68" i="7"/>
  <c r="U68" i="7"/>
  <c r="T68" i="7"/>
  <c r="S68" i="7"/>
  <c r="R68" i="7"/>
  <c r="Q68" i="7"/>
  <c r="AB67" i="7"/>
  <c r="AA67" i="7"/>
  <c r="Z67" i="7"/>
  <c r="Y67" i="7"/>
  <c r="X67" i="7"/>
  <c r="W67" i="7"/>
  <c r="V67" i="7"/>
  <c r="U67" i="7"/>
  <c r="T67" i="7"/>
  <c r="S67" i="7"/>
  <c r="R67" i="7"/>
  <c r="Q67" i="7"/>
  <c r="AB66" i="7"/>
  <c r="AA66" i="7"/>
  <c r="Z66" i="7"/>
  <c r="Y66" i="7"/>
  <c r="X66" i="7"/>
  <c r="W66" i="7"/>
  <c r="V66" i="7"/>
  <c r="U66" i="7"/>
  <c r="T66" i="7"/>
  <c r="S66" i="7"/>
  <c r="R66" i="7"/>
  <c r="Q66" i="7"/>
  <c r="AB65" i="7"/>
  <c r="AA65" i="7"/>
  <c r="Z65" i="7"/>
  <c r="Y65" i="7"/>
  <c r="X65" i="7"/>
  <c r="W65" i="7"/>
  <c r="V65" i="7"/>
  <c r="U65" i="7"/>
  <c r="T65" i="7"/>
  <c r="S65" i="7"/>
  <c r="R65" i="7"/>
  <c r="Q65" i="7"/>
  <c r="AB64" i="7"/>
  <c r="AA64" i="7"/>
  <c r="Z64" i="7"/>
  <c r="Y64" i="7"/>
  <c r="X64" i="7"/>
  <c r="W64" i="7"/>
  <c r="V64" i="7"/>
  <c r="U64" i="7"/>
  <c r="T64" i="7"/>
  <c r="S64" i="7"/>
  <c r="R64" i="7"/>
  <c r="Q64" i="7"/>
  <c r="AB63" i="7"/>
  <c r="AA63" i="7"/>
  <c r="Z63" i="7"/>
  <c r="Y63" i="7"/>
  <c r="X63" i="7"/>
  <c r="W63" i="7"/>
  <c r="V63" i="7"/>
  <c r="U63" i="7"/>
  <c r="T63" i="7"/>
  <c r="S63" i="7"/>
  <c r="R63" i="7"/>
  <c r="Q63" i="7"/>
  <c r="AB62" i="7"/>
  <c r="AA62" i="7"/>
  <c r="Z62" i="7"/>
  <c r="Y62" i="7"/>
  <c r="X62" i="7"/>
  <c r="W62" i="7"/>
  <c r="V62" i="7"/>
  <c r="U62" i="7"/>
  <c r="T62" i="7"/>
  <c r="S62" i="7"/>
  <c r="R62" i="7"/>
  <c r="Q62" i="7"/>
  <c r="AB61" i="7"/>
  <c r="AA61" i="7"/>
  <c r="Z61" i="7"/>
  <c r="Y61" i="7"/>
  <c r="X61" i="7"/>
  <c r="W61" i="7"/>
  <c r="V61" i="7"/>
  <c r="U61" i="7"/>
  <c r="T61" i="7"/>
  <c r="S61" i="7"/>
  <c r="R61" i="7"/>
  <c r="Q61" i="7"/>
  <c r="AB60" i="7"/>
  <c r="AA60" i="7"/>
  <c r="Z60" i="7"/>
  <c r="Y60" i="7"/>
  <c r="X60" i="7"/>
  <c r="W60" i="7"/>
  <c r="V60" i="7"/>
  <c r="U60" i="7"/>
  <c r="T60" i="7"/>
  <c r="S60" i="7"/>
  <c r="R60" i="7"/>
  <c r="Q60" i="7"/>
  <c r="AB59" i="7"/>
  <c r="AA59" i="7"/>
  <c r="Z59" i="7"/>
  <c r="Y59" i="7"/>
  <c r="X59" i="7"/>
  <c r="W59" i="7"/>
  <c r="V59" i="7"/>
  <c r="U59" i="7"/>
  <c r="T59" i="7"/>
  <c r="S59" i="7"/>
  <c r="R59" i="7"/>
  <c r="Q59" i="7"/>
  <c r="AB58" i="7"/>
  <c r="AA58" i="7"/>
  <c r="Z58" i="7"/>
  <c r="Y58" i="7"/>
  <c r="X58" i="7"/>
  <c r="W58" i="7"/>
  <c r="V58" i="7"/>
  <c r="U58" i="7"/>
  <c r="T58" i="7"/>
  <c r="S58" i="7"/>
  <c r="R58" i="7"/>
  <c r="Q58" i="7"/>
  <c r="AB57" i="7"/>
  <c r="AA57" i="7"/>
  <c r="Z57" i="7"/>
  <c r="Y57" i="7"/>
  <c r="X57" i="7"/>
  <c r="W57" i="7"/>
  <c r="V57" i="7"/>
  <c r="U57" i="7"/>
  <c r="T57" i="7"/>
  <c r="S57" i="7"/>
  <c r="R57" i="7"/>
  <c r="Q57" i="7"/>
  <c r="AB56" i="7"/>
  <c r="AA56" i="7"/>
  <c r="Z56" i="7"/>
  <c r="Y56" i="7"/>
  <c r="X56" i="7"/>
  <c r="W56" i="7"/>
  <c r="V56" i="7"/>
  <c r="U56" i="7"/>
  <c r="T56" i="7"/>
  <c r="S56" i="7"/>
  <c r="R56" i="7"/>
  <c r="Q56" i="7"/>
  <c r="AB55" i="7"/>
  <c r="AA55" i="7"/>
  <c r="Z55" i="7"/>
  <c r="Y55" i="7"/>
  <c r="X55" i="7"/>
  <c r="W55" i="7"/>
  <c r="V55" i="7"/>
  <c r="U55" i="7"/>
  <c r="T55" i="7"/>
  <c r="S55" i="7"/>
  <c r="R55" i="7"/>
  <c r="Q55" i="7"/>
  <c r="AB54" i="7"/>
  <c r="AA54" i="7"/>
  <c r="Z54" i="7"/>
  <c r="Y54" i="7"/>
  <c r="X54" i="7"/>
  <c r="W54" i="7"/>
  <c r="V54" i="7"/>
  <c r="U54" i="7"/>
  <c r="T54" i="7"/>
  <c r="S54" i="7"/>
  <c r="R54" i="7"/>
  <c r="Q54" i="7"/>
  <c r="AB53" i="7"/>
  <c r="AA53" i="7"/>
  <c r="Z53" i="7"/>
  <c r="Y53" i="7"/>
  <c r="X53" i="7"/>
  <c r="W53" i="7"/>
  <c r="V53" i="7"/>
  <c r="U53" i="7"/>
  <c r="T53" i="7"/>
  <c r="S53" i="7"/>
  <c r="R53" i="7"/>
  <c r="Q53" i="7"/>
  <c r="AB52" i="7"/>
  <c r="AA52" i="7"/>
  <c r="Z52" i="7"/>
  <c r="Y52" i="7"/>
  <c r="X52" i="7"/>
  <c r="W52" i="7"/>
  <c r="V52" i="7"/>
  <c r="U52" i="7"/>
  <c r="T52" i="7"/>
  <c r="S52" i="7"/>
  <c r="R52" i="7"/>
  <c r="Q52" i="7"/>
  <c r="AB51" i="7"/>
  <c r="AA51" i="7"/>
  <c r="Z51" i="7"/>
  <c r="Y51" i="7"/>
  <c r="X51" i="7"/>
  <c r="W51" i="7"/>
  <c r="V51" i="7"/>
  <c r="U51" i="7"/>
  <c r="T51" i="7"/>
  <c r="S51" i="7"/>
  <c r="R51" i="7"/>
  <c r="Q51" i="7"/>
  <c r="AB50" i="7"/>
  <c r="AA50" i="7"/>
  <c r="Z50" i="7"/>
  <c r="Y50" i="7"/>
  <c r="X50" i="7"/>
  <c r="W50" i="7"/>
  <c r="V50" i="7"/>
  <c r="U50" i="7"/>
  <c r="T50" i="7"/>
  <c r="S50" i="7"/>
  <c r="R50" i="7"/>
  <c r="Q50" i="7"/>
  <c r="AB49" i="7"/>
  <c r="AA49" i="7"/>
  <c r="Z49" i="7"/>
  <c r="Y49" i="7"/>
  <c r="X49" i="7"/>
  <c r="W49" i="7"/>
  <c r="V49" i="7"/>
  <c r="U49" i="7"/>
  <c r="T49" i="7"/>
  <c r="S49" i="7"/>
  <c r="R49" i="7"/>
  <c r="Q49" i="7"/>
  <c r="AB48" i="7"/>
  <c r="AA48" i="7"/>
  <c r="Z48" i="7"/>
  <c r="Y48" i="7"/>
  <c r="X48" i="7"/>
  <c r="W48" i="7"/>
  <c r="V48" i="7"/>
  <c r="U48" i="7"/>
  <c r="T48" i="7"/>
  <c r="S48" i="7"/>
  <c r="R48" i="7"/>
  <c r="Q48" i="7"/>
  <c r="AB47" i="7"/>
  <c r="AA47" i="7"/>
  <c r="Z47" i="7"/>
  <c r="Y47" i="7"/>
  <c r="X47" i="7"/>
  <c r="W47" i="7"/>
  <c r="V47" i="7"/>
  <c r="U47" i="7"/>
  <c r="T47" i="7"/>
  <c r="S47" i="7"/>
  <c r="R47" i="7"/>
  <c r="Q47" i="7"/>
  <c r="AB46" i="7"/>
  <c r="AA46" i="7"/>
  <c r="Z46" i="7"/>
  <c r="Y46" i="7"/>
  <c r="X46" i="7"/>
  <c r="W46" i="7"/>
  <c r="V46" i="7"/>
  <c r="U46" i="7"/>
  <c r="T46" i="7"/>
  <c r="S46" i="7"/>
  <c r="R46" i="7"/>
  <c r="Q46" i="7"/>
  <c r="AB45" i="7"/>
  <c r="AA45" i="7"/>
  <c r="Z45" i="7"/>
  <c r="Y45" i="7"/>
  <c r="X45" i="7"/>
  <c r="W45" i="7"/>
  <c r="V45" i="7"/>
  <c r="U45" i="7"/>
  <c r="T45" i="7"/>
  <c r="S45" i="7"/>
  <c r="R45" i="7"/>
  <c r="Q45" i="7"/>
  <c r="AB44" i="7"/>
  <c r="AA44" i="7"/>
  <c r="Z44" i="7"/>
  <c r="Y44" i="7"/>
  <c r="X44" i="7"/>
  <c r="W44" i="7"/>
  <c r="V44" i="7"/>
  <c r="U44" i="7"/>
  <c r="T44" i="7"/>
  <c r="S44" i="7"/>
  <c r="R44" i="7"/>
  <c r="Q44" i="7"/>
  <c r="AB43" i="7"/>
  <c r="AA43" i="7"/>
  <c r="Z43" i="7"/>
  <c r="Y43" i="7"/>
  <c r="X43" i="7"/>
  <c r="W43" i="7"/>
  <c r="V43" i="7"/>
  <c r="U43" i="7"/>
  <c r="T43" i="7"/>
  <c r="S43" i="7"/>
  <c r="R43" i="7"/>
  <c r="Q43" i="7"/>
  <c r="AB42" i="7"/>
  <c r="AA42" i="7"/>
  <c r="Z42" i="7"/>
  <c r="Y42" i="7"/>
  <c r="X42" i="7"/>
  <c r="W42" i="7"/>
  <c r="V42" i="7"/>
  <c r="U42" i="7"/>
  <c r="T42" i="7"/>
  <c r="S42" i="7"/>
  <c r="R42" i="7"/>
  <c r="Q42" i="7"/>
  <c r="AB41" i="7"/>
  <c r="AA41" i="7"/>
  <c r="Z41" i="7"/>
  <c r="Y41" i="7"/>
  <c r="X41" i="7"/>
  <c r="W41" i="7"/>
  <c r="V41" i="7"/>
  <c r="U41" i="7"/>
  <c r="T41" i="7"/>
  <c r="S41" i="7"/>
  <c r="R41" i="7"/>
  <c r="Q41" i="7"/>
  <c r="AB40" i="7"/>
  <c r="AA40" i="7"/>
  <c r="Z40" i="7"/>
  <c r="Y40" i="7"/>
  <c r="X40" i="7"/>
  <c r="W40" i="7"/>
  <c r="V40" i="7"/>
  <c r="U40" i="7"/>
  <c r="T40" i="7"/>
  <c r="S40" i="7"/>
  <c r="R40" i="7"/>
  <c r="Q40" i="7"/>
  <c r="AB39" i="7"/>
  <c r="AA39" i="7"/>
  <c r="Z39" i="7"/>
  <c r="Y39" i="7"/>
  <c r="X39" i="7"/>
  <c r="W39" i="7"/>
  <c r="V39" i="7"/>
  <c r="U39" i="7"/>
  <c r="T39" i="7"/>
  <c r="S39" i="7"/>
  <c r="R39" i="7"/>
  <c r="Q39" i="7"/>
  <c r="AB38" i="7"/>
  <c r="AA38" i="7"/>
  <c r="Z38" i="7"/>
  <c r="Y38" i="7"/>
  <c r="X38" i="7"/>
  <c r="W38" i="7"/>
  <c r="V38" i="7"/>
  <c r="U38" i="7"/>
  <c r="T38" i="7"/>
  <c r="S38" i="7"/>
  <c r="R38" i="7"/>
  <c r="Q38" i="7"/>
  <c r="AB37" i="7"/>
  <c r="AA37" i="7"/>
  <c r="Z37" i="7"/>
  <c r="Y37" i="7"/>
  <c r="X37" i="7"/>
  <c r="W37" i="7"/>
  <c r="V37" i="7"/>
  <c r="U37" i="7"/>
  <c r="T37" i="7"/>
  <c r="S37" i="7"/>
  <c r="R37" i="7"/>
  <c r="Q37" i="7"/>
  <c r="AB36" i="7"/>
  <c r="AA36" i="7"/>
  <c r="Z36" i="7"/>
  <c r="Y36" i="7"/>
  <c r="X36" i="7"/>
  <c r="W36" i="7"/>
  <c r="V36" i="7"/>
  <c r="U36" i="7"/>
  <c r="T36" i="7"/>
  <c r="S36" i="7"/>
  <c r="R36" i="7"/>
  <c r="Q36" i="7"/>
  <c r="AB35" i="7"/>
  <c r="AA35" i="7"/>
  <c r="Z35" i="7"/>
  <c r="Y35" i="7"/>
  <c r="X35" i="7"/>
  <c r="W35" i="7"/>
  <c r="V35" i="7"/>
  <c r="U35" i="7"/>
  <c r="T35" i="7"/>
  <c r="S35" i="7"/>
  <c r="R35" i="7"/>
  <c r="Q35" i="7"/>
  <c r="AB34" i="7"/>
  <c r="AA34" i="7"/>
  <c r="Z34" i="7"/>
  <c r="Y34" i="7"/>
  <c r="X34" i="7"/>
  <c r="W34" i="7"/>
  <c r="V34" i="7"/>
  <c r="U34" i="7"/>
  <c r="T34" i="7"/>
  <c r="S34" i="7"/>
  <c r="R34" i="7"/>
  <c r="Q34" i="7"/>
  <c r="AB33" i="7"/>
  <c r="AA33" i="7"/>
  <c r="Z33" i="7"/>
  <c r="Y33" i="7"/>
  <c r="X33" i="7"/>
  <c r="W33" i="7"/>
  <c r="V33" i="7"/>
  <c r="U33" i="7"/>
  <c r="T33" i="7"/>
  <c r="S33" i="7"/>
  <c r="R33" i="7"/>
  <c r="Q33" i="7"/>
  <c r="AB32" i="7"/>
  <c r="AA32" i="7"/>
  <c r="Z32" i="7"/>
  <c r="Y32" i="7"/>
  <c r="X32" i="7"/>
  <c r="W32" i="7"/>
  <c r="V32" i="7"/>
  <c r="U32" i="7"/>
  <c r="T32" i="7"/>
  <c r="S32" i="7"/>
  <c r="R32" i="7"/>
  <c r="Q32" i="7"/>
  <c r="AB31" i="7"/>
  <c r="AA31" i="7"/>
  <c r="Z31" i="7"/>
  <c r="Y31" i="7"/>
  <c r="X31" i="7"/>
  <c r="W31" i="7"/>
  <c r="V31" i="7"/>
  <c r="U31" i="7"/>
  <c r="T31" i="7"/>
  <c r="S31" i="7"/>
  <c r="R31" i="7"/>
  <c r="Q31" i="7"/>
  <c r="AB30" i="7"/>
  <c r="AA30" i="7"/>
  <c r="Z30" i="7"/>
  <c r="Y30" i="7"/>
  <c r="X30" i="7"/>
  <c r="W30" i="7"/>
  <c r="V30" i="7"/>
  <c r="U30" i="7"/>
  <c r="T30" i="7"/>
  <c r="S30" i="7"/>
  <c r="R30" i="7"/>
  <c r="Q30" i="7"/>
  <c r="AB29" i="7"/>
  <c r="AA29" i="7"/>
  <c r="Z29" i="7"/>
  <c r="Y29" i="7"/>
  <c r="X29" i="7"/>
  <c r="W29" i="7"/>
  <c r="V29" i="7"/>
  <c r="U29" i="7"/>
  <c r="T29" i="7"/>
  <c r="S29" i="7"/>
  <c r="R29" i="7"/>
  <c r="Q29" i="7"/>
  <c r="C45" i="8"/>
  <c r="D36" i="8"/>
  <c r="B36" i="8"/>
  <c r="D35" i="8"/>
  <c r="B35" i="8"/>
  <c r="D34" i="8"/>
  <c r="D33" i="8"/>
  <c r="D29" i="8"/>
  <c r="D43" i="8"/>
  <c r="B29" i="8"/>
  <c r="B43" i="8"/>
  <c r="D28" i="8"/>
  <c r="D42" i="8"/>
  <c r="B28" i="8"/>
  <c r="B42" i="8"/>
  <c r="D27" i="8"/>
  <c r="D41" i="8"/>
  <c r="D26" i="8"/>
  <c r="D40" i="8"/>
  <c r="P132" i="7"/>
  <c r="P131" i="7"/>
  <c r="P130" i="7"/>
  <c r="P129" i="7"/>
  <c r="P128" i="7"/>
  <c r="P127" i="7"/>
  <c r="P126" i="7"/>
  <c r="P125" i="7"/>
  <c r="P124" i="7"/>
  <c r="P123" i="7"/>
  <c r="P122" i="7"/>
  <c r="P121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B95" i="7"/>
  <c r="B96" i="7"/>
  <c r="B97" i="7"/>
  <c r="B98" i="7"/>
  <c r="B99" i="7"/>
  <c r="B100" i="7"/>
  <c r="B101" i="7"/>
  <c r="B102" i="7"/>
  <c r="B103" i="7"/>
  <c r="B104" i="7"/>
  <c r="B105" i="7"/>
  <c r="B106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B82" i="7"/>
  <c r="B83" i="7"/>
  <c r="B84" i="7"/>
  <c r="B85" i="7"/>
  <c r="B86" i="7"/>
  <c r="B87" i="7"/>
  <c r="B88" i="7"/>
  <c r="B89" i="7"/>
  <c r="B90" i="7"/>
  <c r="B91" i="7"/>
  <c r="B92" i="7"/>
  <c r="B93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B69" i="7"/>
  <c r="B70" i="7"/>
  <c r="B71" i="7"/>
  <c r="B72" i="7"/>
  <c r="B73" i="7"/>
  <c r="B74" i="7"/>
  <c r="B75" i="7"/>
  <c r="B76" i="7"/>
  <c r="B77" i="7"/>
  <c r="B78" i="7"/>
  <c r="B79" i="7"/>
  <c r="B80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B56" i="7"/>
  <c r="B57" i="7"/>
  <c r="B58" i="7"/>
  <c r="B59" i="7"/>
  <c r="B60" i="7"/>
  <c r="B61" i="7"/>
  <c r="B62" i="7"/>
  <c r="B63" i="7"/>
  <c r="B64" i="7"/>
  <c r="B65" i="7"/>
  <c r="B66" i="7"/>
  <c r="B67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B43" i="7"/>
  <c r="B44" i="7"/>
  <c r="B45" i="7"/>
  <c r="B46" i="7"/>
  <c r="B47" i="7"/>
  <c r="B48" i="7"/>
  <c r="B49" i="7"/>
  <c r="B50" i="7"/>
  <c r="B51" i="7"/>
  <c r="B52" i="7"/>
  <c r="B53" i="7"/>
  <c r="B54" i="7"/>
  <c r="P41" i="7"/>
  <c r="P40" i="7"/>
  <c r="P39" i="7"/>
  <c r="P38" i="7"/>
  <c r="P37" i="7"/>
  <c r="P36" i="7"/>
  <c r="P35" i="7"/>
  <c r="P34" i="7"/>
  <c r="P33" i="7"/>
  <c r="P32" i="7"/>
  <c r="P31" i="7"/>
  <c r="P30" i="7"/>
  <c r="B30" i="7"/>
  <c r="B31" i="7"/>
  <c r="B32" i="7"/>
  <c r="B33" i="7"/>
  <c r="B34" i="7"/>
  <c r="B35" i="7"/>
  <c r="B36" i="7"/>
  <c r="B37" i="7"/>
  <c r="B38" i="7"/>
  <c r="B39" i="7"/>
  <c r="B40" i="7"/>
  <c r="B41" i="7"/>
  <c r="P29" i="7"/>
  <c r="P42" i="7"/>
  <c r="AC130" i="7"/>
  <c r="L67" i="2"/>
  <c r="L58" i="1"/>
  <c r="AP44" i="7"/>
  <c r="AP52" i="7"/>
  <c r="AP60" i="7"/>
  <c r="AP68" i="7"/>
  <c r="AP76" i="7"/>
  <c r="AP84" i="7"/>
  <c r="AP92" i="7"/>
  <c r="AP100" i="7"/>
  <c r="AP124" i="7"/>
  <c r="AP132" i="7"/>
  <c r="AP35" i="7"/>
  <c r="AP37" i="7"/>
  <c r="AP108" i="7"/>
  <c r="AP116" i="7"/>
  <c r="AP31" i="7"/>
  <c r="AP33" i="7"/>
  <c r="AP36" i="7"/>
  <c r="AP30" i="7"/>
  <c r="AP38" i="7"/>
  <c r="AP43" i="7"/>
  <c r="AP45" i="7"/>
  <c r="AP51" i="7"/>
  <c r="AP53" i="7"/>
  <c r="AP59" i="7"/>
  <c r="AP61" i="7"/>
  <c r="AP62" i="7"/>
  <c r="AP67" i="7"/>
  <c r="AP69" i="7"/>
  <c r="AP70" i="7"/>
  <c r="AP75" i="7"/>
  <c r="AP77" i="7"/>
  <c r="AP78" i="7"/>
  <c r="AP83" i="7"/>
  <c r="AP85" i="7"/>
  <c r="AP86" i="7"/>
  <c r="AP87" i="7"/>
  <c r="AP91" i="7"/>
  <c r="AP93" i="7"/>
  <c r="AP94" i="7"/>
  <c r="AP95" i="7"/>
  <c r="AP99" i="7"/>
  <c r="AP101" i="7"/>
  <c r="AP102" i="7"/>
  <c r="AP103" i="7"/>
  <c r="AP107" i="7"/>
  <c r="C29" i="8"/>
  <c r="AP109" i="7"/>
  <c r="AP110" i="7"/>
  <c r="AP111" i="7"/>
  <c r="AP115" i="7"/>
  <c r="AP117" i="7"/>
  <c r="AP118" i="7"/>
  <c r="AP119" i="7"/>
  <c r="AP123" i="7"/>
  <c r="AP125" i="7"/>
  <c r="AP126" i="7"/>
  <c r="AP127" i="7"/>
  <c r="AP128" i="7"/>
  <c r="AP129" i="7"/>
  <c r="AP130" i="7"/>
  <c r="AP131" i="7"/>
  <c r="AP40" i="7"/>
  <c r="AP42" i="7"/>
  <c r="AP48" i="7"/>
  <c r="AP50" i="7"/>
  <c r="AP56" i="7"/>
  <c r="AP58" i="7"/>
  <c r="AP64" i="7"/>
  <c r="AP66" i="7"/>
  <c r="AP72" i="7"/>
  <c r="AP74" i="7"/>
  <c r="AP80" i="7"/>
  <c r="AP82" i="7"/>
  <c r="AP88" i="7"/>
  <c r="AP32" i="7"/>
  <c r="AP34" i="7"/>
  <c r="AP39" i="7"/>
  <c r="AP41" i="7"/>
  <c r="AP46" i="7"/>
  <c r="AP47" i="7"/>
  <c r="AP49" i="7"/>
  <c r="AP54" i="7"/>
  <c r="AP55" i="7"/>
  <c r="AP57" i="7"/>
  <c r="AP63" i="7"/>
  <c r="AP65" i="7"/>
  <c r="AP71" i="7"/>
  <c r="AP73" i="7"/>
  <c r="AP79" i="7"/>
  <c r="AP81" i="7"/>
  <c r="AP89" i="7"/>
  <c r="AP90" i="7"/>
  <c r="AP96" i="7"/>
  <c r="C36" i="8"/>
  <c r="AP97" i="7"/>
  <c r="AP98" i="7"/>
  <c r="AP104" i="7"/>
  <c r="AP105" i="7"/>
  <c r="AP106" i="7"/>
  <c r="AP112" i="7"/>
  <c r="AP113" i="7"/>
  <c r="AP114" i="7"/>
  <c r="AP120" i="7"/>
  <c r="AP121" i="7"/>
  <c r="AP122" i="7"/>
  <c r="AC107" i="7"/>
  <c r="AC108" i="7"/>
  <c r="AC116" i="7"/>
  <c r="AC120" i="7"/>
  <c r="AC122" i="7"/>
  <c r="AC126" i="7"/>
  <c r="AC37" i="7"/>
  <c r="AC111" i="7"/>
  <c r="AC91" i="7"/>
  <c r="AC95" i="7"/>
  <c r="AC99" i="7"/>
  <c r="AC103" i="7"/>
  <c r="AC112" i="7"/>
  <c r="AC115" i="7"/>
  <c r="AC119" i="7"/>
  <c r="AC64" i="7"/>
  <c r="AC34" i="7"/>
  <c r="AC35" i="7"/>
  <c r="AC36" i="7"/>
  <c r="AC56" i="7"/>
  <c r="AC83" i="7"/>
  <c r="AC60" i="7"/>
  <c r="AC68" i="7"/>
  <c r="AC80" i="7"/>
  <c r="AC87" i="7"/>
  <c r="AC97" i="7"/>
  <c r="AC98" i="7"/>
  <c r="AC100" i="7"/>
  <c r="AC101" i="7"/>
  <c r="AC102" i="7"/>
  <c r="AC104" i="7"/>
  <c r="AC105" i="7"/>
  <c r="AC106" i="7"/>
  <c r="AC109" i="7"/>
  <c r="AC110" i="7"/>
  <c r="AC113" i="7"/>
  <c r="AC114" i="7"/>
  <c r="AC117" i="7"/>
  <c r="AC118" i="7"/>
  <c r="AC121" i="7"/>
  <c r="AC123" i="7"/>
  <c r="AC124" i="7"/>
  <c r="AC125" i="7"/>
  <c r="AC127" i="7"/>
  <c r="AC128" i="7"/>
  <c r="AC129" i="7"/>
  <c r="AC131" i="7"/>
  <c r="AC132" i="7"/>
  <c r="AC38" i="7"/>
  <c r="AC41" i="7"/>
  <c r="AC45" i="7"/>
  <c r="AC46" i="7"/>
  <c r="AC47" i="7"/>
  <c r="AC48" i="7"/>
  <c r="AC49" i="7"/>
  <c r="AC50" i="7"/>
  <c r="AC52" i="7"/>
  <c r="AC54" i="7"/>
  <c r="AC57" i="7"/>
  <c r="AC58" i="7"/>
  <c r="AC61" i="7"/>
  <c r="AC62" i="7"/>
  <c r="AC66" i="7"/>
  <c r="AC31" i="7"/>
  <c r="AC33" i="7"/>
  <c r="AC32" i="7"/>
  <c r="AC30" i="7"/>
  <c r="AC39" i="7"/>
  <c r="AC40" i="7"/>
  <c r="AC43" i="7"/>
  <c r="AC42" i="7"/>
  <c r="AC44" i="7"/>
  <c r="AC51" i="7"/>
  <c r="AC53" i="7"/>
  <c r="AC55" i="7"/>
  <c r="AC59" i="7"/>
  <c r="AC63" i="7"/>
  <c r="AC65" i="7"/>
  <c r="AC67" i="7"/>
  <c r="AC69" i="7"/>
  <c r="AC70" i="7"/>
  <c r="AC71" i="7"/>
  <c r="AC72" i="7"/>
  <c r="AC73" i="7"/>
  <c r="AC74" i="7"/>
  <c r="AC75" i="7"/>
  <c r="AC76" i="7"/>
  <c r="AC77" i="7"/>
  <c r="AC78" i="7"/>
  <c r="AC79" i="7"/>
  <c r="AC81" i="7"/>
  <c r="AC82" i="7"/>
  <c r="AC84" i="7"/>
  <c r="AC85" i="7"/>
  <c r="AC86" i="7"/>
  <c r="AC88" i="7"/>
  <c r="AC89" i="7"/>
  <c r="AC90" i="7"/>
  <c r="AC92" i="7"/>
  <c r="AC93" i="7"/>
  <c r="AC94" i="7"/>
  <c r="AC96" i="7"/>
  <c r="AP29" i="7"/>
  <c r="AC29" i="7"/>
  <c r="Q67" i="2"/>
  <c r="Q70" i="2"/>
  <c r="E48" i="4"/>
  <c r="F48" i="4"/>
  <c r="R70" i="2"/>
  <c r="R64" i="2"/>
  <c r="Q64" i="2"/>
  <c r="R67" i="2"/>
  <c r="Q58" i="2"/>
  <c r="Q72" i="2"/>
  <c r="Q77" i="2"/>
  <c r="R72" i="2"/>
  <c r="R77" i="2"/>
  <c r="D23" i="4"/>
  <c r="F23" i="4"/>
  <c r="R17" i="1"/>
  <c r="D34" i="4"/>
  <c r="F34" i="4"/>
  <c r="R26" i="2"/>
  <c r="Q26" i="2"/>
  <c r="Q51" i="2"/>
  <c r="Q76" i="2"/>
  <c r="R51" i="2"/>
  <c r="R76" i="2"/>
  <c r="R79" i="2"/>
  <c r="Q17" i="1"/>
  <c r="Q42" i="1"/>
  <c r="Q68" i="1"/>
  <c r="R42" i="1"/>
  <c r="R68" i="1"/>
  <c r="R71" i="1"/>
</calcChain>
</file>

<file path=xl/sharedStrings.xml><?xml version="1.0" encoding="utf-8"?>
<sst xmlns="http://schemas.openxmlformats.org/spreadsheetml/2006/main" count="543" uniqueCount="327">
  <si>
    <t>Summit County</t>
  </si>
  <si>
    <t>Legend:</t>
  </si>
  <si>
    <t>Residential Projects</t>
  </si>
  <si>
    <t>User input cell.</t>
  </si>
  <si>
    <t>RREMP Calculation</t>
  </si>
  <si>
    <t>Output cell, not adjustable.</t>
  </si>
  <si>
    <t>Complete and submit this page for Residential projects.</t>
  </si>
  <si>
    <t>Project Name:</t>
  </si>
  <si>
    <t xml:space="preserve">1. Exterior Energy Use Calculations </t>
  </si>
  <si>
    <t>Offset required</t>
  </si>
  <si>
    <t>Application</t>
  </si>
  <si>
    <t>Efficiency</t>
  </si>
  <si>
    <t>Full Offset kW</t>
  </si>
  <si>
    <t>% Offset</t>
  </si>
  <si>
    <t xml:space="preserve">PV kW </t>
  </si>
  <si>
    <t>Payment in lieu</t>
  </si>
  <si>
    <t>1. Snowmelt</t>
  </si>
  <si>
    <t>sq. ft.</t>
  </si>
  <si>
    <t>n/a</t>
  </si>
  <si>
    <t>Enter total area of proposed snowmelt.</t>
  </si>
  <si>
    <t>(1a) Exempt Snowmelt:</t>
  </si>
  <si>
    <t>Calculated - 100 sq. ft. or Less Exempt.</t>
  </si>
  <si>
    <t>(1b) Non-Exempt Snowmelt:</t>
  </si>
  <si>
    <t>Calculated - Total area of snowmelt less the exempt area.</t>
  </si>
  <si>
    <t>2. Spa</t>
  </si>
  <si>
    <t>Enter total area of proposed spa.</t>
  </si>
  <si>
    <t>(2a) Exempt Spa:</t>
  </si>
  <si>
    <t>Calculated - 64 sq. ft. or Less Exempt</t>
  </si>
  <si>
    <t>(2b) Non-Exempt Spa:</t>
  </si>
  <si>
    <t>Caculated - Total area of spa less the exempt area.</t>
  </si>
  <si>
    <t>3. Outdoor Pool</t>
  </si>
  <si>
    <t>Enter total area of proposed pool.</t>
  </si>
  <si>
    <t>4. Heat Tape:</t>
  </si>
  <si>
    <t>watts</t>
  </si>
  <si>
    <t>5. Outdoor Electric Heaters:</t>
  </si>
  <si>
    <t>Enter watts of electricaly powered exterior heaters. Full wattage is currently exempt, enter total installed wattage in this cell.</t>
  </si>
  <si>
    <t>6. Outdoor Gas-Fired Heaters:</t>
  </si>
  <si>
    <t>Btu/hr</t>
  </si>
  <si>
    <t>Enter total fireplace &amp; firepit BTUs. Full load is currently exempt.</t>
  </si>
  <si>
    <t>7. Gas Fireplaces &amp; Firepits:</t>
  </si>
  <si>
    <t xml:space="preserve"> Exterior Energy RREMP Payment Total:  </t>
  </si>
  <si>
    <t>2. On-site Renewable Credits</t>
  </si>
  <si>
    <t>Offset Applied</t>
  </si>
  <si>
    <t>Supplemental Energy Sources (options for on-site offset of projected energy consumption)</t>
  </si>
  <si>
    <t>equiv PV kW</t>
  </si>
  <si>
    <t>Credit applied</t>
  </si>
  <si>
    <t>1.GSHP (Ground Source Heat Pump)</t>
  </si>
  <si>
    <t>Btu</t>
  </si>
  <si>
    <t>From GSHP Btu capacity on HP tab. Complete and submit that sheet.</t>
  </si>
  <si>
    <t>2. ASHP (Air Source Heat Pump)</t>
  </si>
  <si>
    <t>From ASHP Btu capacity on HP tab. Complete and submit that sheet.</t>
  </si>
  <si>
    <t>3. SHW (Solar Hot Water)</t>
  </si>
  <si>
    <t>Use installed panel area.</t>
  </si>
  <si>
    <t>4. PV (to be installed on site)</t>
  </si>
  <si>
    <t>kW</t>
  </si>
  <si>
    <t>From PV Generation tab. Complete and submit that sheet.</t>
  </si>
  <si>
    <t>5. Alternative Renewable Energy Source</t>
  </si>
  <si>
    <t>From Alt Energy Source tab. Complete and submit that sheet.</t>
  </si>
  <si>
    <t xml:space="preserve">Supplemental Energy Credit Total:  </t>
  </si>
  <si>
    <t>4. Total RREMP Payment:</t>
  </si>
  <si>
    <t>PV kW</t>
  </si>
  <si>
    <t>Total from Exterior Energy  (Sections 1):</t>
  </si>
  <si>
    <t>Total  On-site mitigation (Section 2):</t>
  </si>
  <si>
    <t xml:space="preserve">Amount Pre-paid:  </t>
  </si>
  <si>
    <t>Prepared by:</t>
  </si>
  <si>
    <t xml:space="preserve">Total RREMP Due:  </t>
  </si>
  <si>
    <t>email</t>
  </si>
  <si>
    <t>phone</t>
  </si>
  <si>
    <t>Commercial Projects</t>
  </si>
  <si>
    <t>CREMP Calculation</t>
  </si>
  <si>
    <t>Complete and submit this page for  Commercial projects.</t>
  </si>
  <si>
    <t>0. Exterior Energy Use Commercial Exemptions</t>
  </si>
  <si>
    <t>Exempt sq. ft.</t>
  </si>
  <si>
    <t>Quantity of Egress Pathways</t>
  </si>
  <si>
    <t>Enter the total number of designated emergency egress pathways proposed.</t>
  </si>
  <si>
    <t>Quantity of Privately Owned Units</t>
  </si>
  <si>
    <t xml:space="preserve">For commercial buildings that contain Residential HOAs comprised entirely of privately owned units, </t>
  </si>
  <si>
    <t>enter the total number of privatelty owned Residential units.</t>
  </si>
  <si>
    <t>1. Exterior Energy Use Calculations</t>
  </si>
  <si>
    <t>Offset Required</t>
  </si>
  <si>
    <t>Calculated - 100 sq. ft. per designated emergency egress pathway Exempt.</t>
  </si>
  <si>
    <t>Calculated - 64 sq. ft. per 10 privately owned units is Exempt.</t>
  </si>
  <si>
    <t>Watts</t>
  </si>
  <si>
    <t>Enter watts of electrical heat tape/trace/matt. Full wattage is currently exempt, enter total installed wattage in this cell.</t>
  </si>
  <si>
    <t>Enter watts of electricaly powered exterior heaters.</t>
  </si>
  <si>
    <t>BTUs</t>
  </si>
  <si>
    <t>Enter total fireplace &amp; firepit BTUs.</t>
  </si>
  <si>
    <t>CREMP Payment Total:</t>
  </si>
  <si>
    <t xml:space="preserve">2. Onsite Renewable Credits </t>
  </si>
  <si>
    <t>From GSHP Btu capacity on HP tab</t>
  </si>
  <si>
    <t>Use installed panel area. Maximum of 500ft2.</t>
  </si>
  <si>
    <t>From PV Generation tab</t>
  </si>
  <si>
    <t>See Alt Energy Source Tab of this spreadsheet</t>
  </si>
  <si>
    <t xml:space="preserve">Supplemental Energy Total:  </t>
  </si>
  <si>
    <t>3. Total CREMP Payment:</t>
  </si>
  <si>
    <t>Total from Exterior Energy Use  (Section 1 above):</t>
  </si>
  <si>
    <t>Total  on-site mitigation (Section 2 above):</t>
  </si>
  <si>
    <t xml:space="preserve">Total CREMP Due:  </t>
  </si>
  <si>
    <t>HEAT PUMP SOURCE CERTIFICATION</t>
  </si>
  <si>
    <t>Complete and submit relevant sections of this page for projects using heat pump systems.</t>
  </si>
  <si>
    <t>Complete sections A1 &amp; A2 of this page for projects using air source heat pump systems.</t>
  </si>
  <si>
    <t>A1. Please list the following information</t>
  </si>
  <si>
    <t>Manufacturer:</t>
  </si>
  <si>
    <t>Model:</t>
  </si>
  <si>
    <t>A2. ASHP System Design Specifications</t>
  </si>
  <si>
    <t>Total System Capacity @ -5 °F OAT</t>
  </si>
  <si>
    <t>System Performance: per applicable AHRI (or ISO) standard</t>
  </si>
  <si>
    <t xml:space="preserve">COP </t>
  </si>
  <si>
    <t>per applicable AHRI standard</t>
  </si>
  <si>
    <r>
      <t xml:space="preserve">Coefficient of Performance of the system must be at least 1.8 as per Air Conditioning, Heating, &amp; Refrigeration Institute Institute Standard performance method </t>
    </r>
    <r>
      <rPr>
        <sz val="12"/>
        <color rgb="FFFF0000"/>
        <rFont val="Arial"/>
        <family val="2"/>
      </rPr>
      <t>(AHRI 210, 211, 340, 550, 551) or</t>
    </r>
    <r>
      <rPr>
        <sz val="12"/>
        <color rgb="FF7030A0"/>
        <rFont val="Arial"/>
        <family val="2"/>
      </rPr>
      <t xml:space="preserve"> ISO 13612-2 </t>
    </r>
    <r>
      <rPr>
        <sz val="12"/>
        <color theme="1"/>
        <rFont val="Arial"/>
        <family val="2"/>
      </rPr>
      <t>for air source heat pump systems (for all systems use an OAT of -5°F hydronic systems use an output water temperature of 120°F to the load side, air side systems use an discharge air temperature of 90°F) or equivalent procedure.</t>
    </r>
  </si>
  <si>
    <t>Complete sections G1 - G3 of this page for projects using ground source heat pump systems.</t>
  </si>
  <si>
    <t>G1. Please list the following information</t>
  </si>
  <si>
    <t>Agency</t>
  </si>
  <si>
    <t>Designer Certification:</t>
  </si>
  <si>
    <t>AEE</t>
  </si>
  <si>
    <t>CGD number:</t>
  </si>
  <si>
    <t>Installer Accreditation</t>
  </si>
  <si>
    <t>IGSHPA</t>
  </si>
  <si>
    <t>Number:</t>
  </si>
  <si>
    <t>Division of Water Resources Permit:</t>
  </si>
  <si>
    <t>G2. GSHP System Design Specifications</t>
  </si>
  <si>
    <t>Number of Loops:</t>
  </si>
  <si>
    <t>Depth of Loops:</t>
  </si>
  <si>
    <t>ft.</t>
  </si>
  <si>
    <t>Total Length of Tubing:</t>
  </si>
  <si>
    <t>Total System Capacity @ 30°F ground loop EWT and 110°F load EWT:</t>
  </si>
  <si>
    <t>AHRI 330 or ISO 13256-1System Performance:</t>
  </si>
  <si>
    <t>Coefficient of Performance of the system must be at least 3 as per Air Conditioning, Heating, &amp; Refrigeration Institute Standard performance method (AHRI 330) or ISO 13256-1 for closed loop earth-coupled heat pump systems (for hydronic systems use an output temperature of 110°F to the load side, and an inlet ground loop temperature of 30°F) or equivalent procedure.</t>
  </si>
  <si>
    <t>G3. Attach the following information with application.</t>
  </si>
  <si>
    <t xml:space="preserve">A. GSHP unit performance sheets certified by AHRI 330 or ISO 13256-1 for all specified GSHP units, with  </t>
  </si>
  <si>
    <t>capacity at design conditions highlighted.</t>
  </si>
  <si>
    <t>B. Designer Certification Sheets</t>
  </si>
  <si>
    <t>D. Installer Certification Sheets</t>
  </si>
  <si>
    <t>E. Division of Water Resource Permit</t>
  </si>
  <si>
    <t xml:space="preserve">F. Plans prepared by IGSHPA certified designer or Professional Engineer showing planned configuration </t>
  </si>
  <si>
    <t>of ground loop exchanger and heating/cooling plant with all equipment specified, pipe sizes called out</t>
  </si>
  <si>
    <t>and a detailed Control Sequence of operation</t>
  </si>
  <si>
    <t>Alternative Energy Production Calculation</t>
  </si>
  <si>
    <t>Complete and submit this page for projects using renewable energy systems other than PV.</t>
  </si>
  <si>
    <t>1.  Energy Produced</t>
  </si>
  <si>
    <t>Wind</t>
  </si>
  <si>
    <t>kWhr/yr</t>
  </si>
  <si>
    <t>Hydroelectric</t>
  </si>
  <si>
    <t>Alternative</t>
  </si>
  <si>
    <t>Total annual</t>
  </si>
  <si>
    <t>Equivalent PV</t>
  </si>
  <si>
    <t>PV Array Input Worksheet</t>
  </si>
  <si>
    <t>Complete and submit this page for projects PV renewable energy systems.</t>
  </si>
  <si>
    <t>Use this tab to determine output of PV array on the site.</t>
  </si>
  <si>
    <t>There are options for up to 4 unique arrays</t>
  </si>
  <si>
    <t xml:space="preserve">For each array provide the following: </t>
  </si>
  <si>
    <t xml:space="preserve">    1. Orientation of the array in relation to south, east, etc. (see graphic below for explanation)</t>
  </si>
  <si>
    <t xml:space="preserve">    2. Pitch of the array from horizontal. If a free standing or racked array is used, input equivalent roof pitch.</t>
  </si>
  <si>
    <t xml:space="preserve">    3. Size of the array in kW.</t>
  </si>
  <si>
    <t xml:space="preserve">    4. Provide if the array and roof are expected to shed snow.</t>
  </si>
  <si>
    <t>Example Orientation angles:</t>
  </si>
  <si>
    <t>Array 1</t>
  </si>
  <si>
    <t>Orientation of Array</t>
  </si>
  <si>
    <t>S</t>
  </si>
  <si>
    <t>Pitch of Array</t>
  </si>
  <si>
    <t>/12</t>
  </si>
  <si>
    <t>Size of array</t>
  </si>
  <si>
    <t>Does array shed snow</t>
  </si>
  <si>
    <t>YES</t>
  </si>
  <si>
    <t>Choose YES if pitch is 7/12 or steeper and roof DOES NOT have snow fences or a roof surface that prohibits snow shed</t>
  </si>
  <si>
    <t>Annual Generation</t>
  </si>
  <si>
    <t>kWh/yr</t>
  </si>
  <si>
    <t>Array 2</t>
  </si>
  <si>
    <t>NO</t>
  </si>
  <si>
    <t>Array 3</t>
  </si>
  <si>
    <t>Array 4</t>
  </si>
  <si>
    <t>Total Array Size Intalled</t>
  </si>
  <si>
    <t>Equivalent Array Size</t>
  </si>
  <si>
    <t>Background Calculations for RREMP and CREMP submittal pages.</t>
  </si>
  <si>
    <t>This page is for reference only. Values to be updated per Governing body when required. Click on individual cells to see formulas used.</t>
  </si>
  <si>
    <t>This color cell is adjustable (by local Governing Body) to fit local jurisdiction choices for amount of offset and local cost of equipment installation.</t>
  </si>
  <si>
    <t>PV Energy Cost Calcs</t>
  </si>
  <si>
    <t>Notes</t>
  </si>
  <si>
    <t>$/kW of array</t>
  </si>
  <si>
    <t xml:space="preserve">Approximate average cost of PV installation in Summit County (2022), per sampling of local installers by HCC. </t>
  </si>
  <si>
    <t>kWh/yr per kW of array</t>
  </si>
  <si>
    <t>NREL PVWatts estimated output (at optimum conditions for solar access, w/o derate for effects of snow)</t>
  </si>
  <si>
    <t>years (anticipated life of system)</t>
  </si>
  <si>
    <t>Assumed system lifespan</t>
  </si>
  <si>
    <t>kWh per kW for the life of system</t>
  </si>
  <si>
    <t>kWh output of system over lifespan</t>
  </si>
  <si>
    <t>$/kWh for life of system</t>
  </si>
  <si>
    <t>Calculated installation cost per kWh output for life of the system</t>
  </si>
  <si>
    <t>Energy cost used</t>
  </si>
  <si>
    <t>$/kWh</t>
  </si>
  <si>
    <t>Installed onsite energy cost to offset external site energy</t>
  </si>
  <si>
    <t>Time period used</t>
  </si>
  <si>
    <t xml:space="preserve">yrs </t>
  </si>
  <si>
    <t>Conversion of Btu/kWh</t>
  </si>
  <si>
    <t>Standard conversion factor between Btu's and kW</t>
  </si>
  <si>
    <t>GSHP COP minimum</t>
  </si>
  <si>
    <t>Minimum allowed GSHP COP</t>
  </si>
  <si>
    <t>ASHP COP minimum</t>
  </si>
  <si>
    <t>Minimum allowed ASHP COP</t>
  </si>
  <si>
    <t>Exterior Energy Offset</t>
  </si>
  <si>
    <t>Residential Exterior Energy</t>
  </si>
  <si>
    <t>Energy Use</t>
  </si>
  <si>
    <t>Units</t>
  </si>
  <si>
    <t>Fee</t>
  </si>
  <si>
    <t>Adjusted</t>
  </si>
  <si>
    <t>Snowmelt</t>
  </si>
  <si>
    <t>Btu/ft2/yr</t>
  </si>
  <si>
    <t>$/ft2</t>
  </si>
  <si>
    <t>See calculation description below.</t>
  </si>
  <si>
    <t>Pool</t>
  </si>
  <si>
    <t>Spa</t>
  </si>
  <si>
    <t>kWh/W/yr</t>
  </si>
  <si>
    <t>$/W</t>
  </si>
  <si>
    <t>Electric patio heaters</t>
  </si>
  <si>
    <t>Gas patio heaters</t>
  </si>
  <si>
    <t>Btu/Btu/hr/yr</t>
  </si>
  <si>
    <t>$/Btu</t>
  </si>
  <si>
    <t>Gas fireplaces</t>
  </si>
  <si>
    <t>Commercial  Exterior Energy</t>
  </si>
  <si>
    <t>Heat tape</t>
  </si>
  <si>
    <t>Btu/Btuh/yr</t>
  </si>
  <si>
    <t>$/BTU</t>
  </si>
  <si>
    <t>Equipment Credit</t>
  </si>
  <si>
    <t>Offset rates</t>
  </si>
  <si>
    <t>Cost</t>
  </si>
  <si>
    <t>% Credit</t>
  </si>
  <si>
    <t>GSHP</t>
  </si>
  <si>
    <t>$/10,000 Btu installed capacity</t>
  </si>
  <si>
    <t xml:space="preserve">Average installed system upgrade cost of $9,000 per ton of system capacity. </t>
  </si>
  <si>
    <t>ASHP</t>
  </si>
  <si>
    <t>Average installed system upgrade cost of $3,000 per ton of system capacity.</t>
  </si>
  <si>
    <t xml:space="preserve"> Residential SHW</t>
  </si>
  <si>
    <t>$/ft2 of array</t>
  </si>
  <si>
    <t xml:space="preserve">Average cost of SHW installation in Summit County (2021), per sampling of local installers. </t>
  </si>
  <si>
    <t>Commerical SHW</t>
  </si>
  <si>
    <t>PV</t>
  </si>
  <si>
    <t>$/kw of array</t>
  </si>
  <si>
    <t xml:space="preserve">Average cost of PV installation in Summit County (2021), per sampling of local installers. </t>
  </si>
  <si>
    <t>Exterior Energy Use Exemptions</t>
  </si>
  <si>
    <t>Residential</t>
  </si>
  <si>
    <t>Commercial</t>
  </si>
  <si>
    <t>ft2</t>
  </si>
  <si>
    <t>ft2/egress pathway</t>
  </si>
  <si>
    <t>ft2/10 private units</t>
  </si>
  <si>
    <t>FULL</t>
  </si>
  <si>
    <t>Supplemental Calculations to be added for clarity (similar to Heat tape calculation below) regarding:</t>
  </si>
  <si>
    <t>Fireplaces</t>
  </si>
  <si>
    <t>Patio Heaters</t>
  </si>
  <si>
    <t>Heat tape:</t>
  </si>
  <si>
    <t>Self Regulating Heat Tape Annual Energy Model (Pitkin County)</t>
  </si>
  <si>
    <t>These assumptions were used to run an hourly annual calculation in which, each Watt-Hour/foot of energy consumtion was calculated and summed. Per discussions with manufacturer's regarding the operation of "self-regulating" heat tape, the tape is modeled as consuming full rated output when the outside air temperature was below 32°F, and if the outside air temperature is above 32°F the rate of energy consumption decreased linearly to the reduced output temperature listed by the manufacturer. Calculation accounts for seasonal and nightly shutdowns per required controls.</t>
  </si>
  <si>
    <t>Model Assumptions</t>
  </si>
  <si>
    <t>Weather Data Location:</t>
  </si>
  <si>
    <t>Aspen-Pitkin County Airport  (TO BE UPDATED TO EAGLE)</t>
  </si>
  <si>
    <t>Basis Product:</t>
  </si>
  <si>
    <t>Chomalox SRF-RG</t>
  </si>
  <si>
    <t>Output Temperature Adjustment (linear):</t>
  </si>
  <si>
    <t>Watt-Hour=mT+b</t>
  </si>
  <si>
    <t>Max Output (Watt/LF):</t>
  </si>
  <si>
    <t>W</t>
  </si>
  <si>
    <t>Max Output Temperature (Degrees F):</t>
  </si>
  <si>
    <t>F</t>
  </si>
  <si>
    <t>Reduced Output (Watt/LF):</t>
  </si>
  <si>
    <t>Reduced Output Temperature (Degrees F):</t>
  </si>
  <si>
    <t>Adjustment Variable (m):</t>
  </si>
  <si>
    <t>Adjustment Variable (b):</t>
  </si>
  <si>
    <t>Seasonal and Nighly Shut-Off</t>
  </si>
  <si>
    <t>Control #1:</t>
  </si>
  <si>
    <t xml:space="preserve">Self Regulating </t>
  </si>
  <si>
    <t>Control #2:</t>
  </si>
  <si>
    <t>Manual System Shut-off (April-1 thru November-1)</t>
  </si>
  <si>
    <t>Control #3:</t>
  </si>
  <si>
    <t>Timer Switch Shut-off (1800-0600)</t>
  </si>
  <si>
    <t>Control #4:</t>
  </si>
  <si>
    <t>None</t>
  </si>
  <si>
    <t>Modeled Annual Energy Consumption per Linear Ft of Cable (kWh):</t>
  </si>
  <si>
    <t>kWh/ft of cable/yr</t>
  </si>
  <si>
    <t>Available Gas Combustion Thermal Efficiencies:</t>
  </si>
  <si>
    <t>Carbon Equivalent per EPA</t>
  </si>
  <si>
    <t xml:space="preserve">Solar Electric generation derate calculations </t>
  </si>
  <si>
    <t>This page is for Reference only. To quantify impacts of installation angle, orientation and snow sliding on annual production.</t>
  </si>
  <si>
    <t>Roof Pitch Options</t>
  </si>
  <si>
    <t>Roof Orientation Options</t>
  </si>
  <si>
    <t>Snow Shed Options</t>
  </si>
  <si>
    <t>Reductions</t>
  </si>
  <si>
    <t>338-22</t>
  </si>
  <si>
    <t xml:space="preserve">N </t>
  </si>
  <si>
    <t>No</t>
  </si>
  <si>
    <t>Percent Reduction</t>
  </si>
  <si>
    <t>23-67</t>
  </si>
  <si>
    <t>NE</t>
  </si>
  <si>
    <t>Yes</t>
  </si>
  <si>
    <t>Month</t>
  </si>
  <si>
    <t>Non-Shed</t>
  </si>
  <si>
    <t>Shed</t>
  </si>
  <si>
    <t>68-112</t>
  </si>
  <si>
    <t>E</t>
  </si>
  <si>
    <t>Jan.</t>
  </si>
  <si>
    <t>113-157</t>
  </si>
  <si>
    <t>SE</t>
  </si>
  <si>
    <t>Feb.</t>
  </si>
  <si>
    <t>158-202</t>
  </si>
  <si>
    <t>Mar</t>
  </si>
  <si>
    <t>203-247</t>
  </si>
  <si>
    <t>SW</t>
  </si>
  <si>
    <t>Apr</t>
  </si>
  <si>
    <t>248-292</t>
  </si>
  <si>
    <t>May</t>
  </si>
  <si>
    <t>293-337</t>
  </si>
  <si>
    <t>NW</t>
  </si>
  <si>
    <t>Jun</t>
  </si>
  <si>
    <t>Jul</t>
  </si>
  <si>
    <t xml:space="preserve">Note: If a free standing array, or racked array is used, input </t>
  </si>
  <si>
    <t>Aug</t>
  </si>
  <si>
    <t>equivalent roof pitch.</t>
  </si>
  <si>
    <t>Sep</t>
  </si>
  <si>
    <t>Oct</t>
  </si>
  <si>
    <t>Nov</t>
  </si>
  <si>
    <t>Dec</t>
  </si>
  <si>
    <t xml:space="preserve">Un-Reduced Month Output kWh. (Data imported from NREL PVWatts) </t>
  </si>
  <si>
    <t>Reduced for Snow with Shedding Month Output kWh</t>
  </si>
  <si>
    <t>Reduced for Snow without Shedding Month Output kWh</t>
  </si>
  <si>
    <t>Angle</t>
  </si>
  <si>
    <t>Pitch</t>
  </si>
  <si>
    <t>Total</t>
  </si>
  <si>
    <t>Enter watts of proposed electrical heat tape/trace/matt. Full wattage is currently exempt, enter total installed wattage in this cell.</t>
  </si>
  <si>
    <t>Off-Site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</si>
</sst>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[&lt;=64]General"/>
    <numFmt numFmtId="167" formatCode="&quot;$&quot;#,##0"/>
    <numFmt numFmtId="168" formatCode="_(* #,##0_);_(* \(#,##0\);_(* &quot;-&quot;??_);_(@_)"/>
    <numFmt numFmtId="169" formatCode="&quot;$&quot;#,##0.000"/>
    <numFmt numFmtId="170" formatCode="yyyy/m"/>
    <numFmt numFmtId="171" formatCode="0.0"/>
    <numFmt numFmtId="172" formatCode="0.0000"/>
    <numFmt numFmtId="173" formatCode="0.000"/>
  </numFmts>
  <fonts count="41">
    <font>
      <sz val="10"/>
      <color rgb="FF00000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4"/>
      <color rgb="FFDD0806"/>
      <name val="Arial"/>
      <family val="2"/>
    </font>
    <font>
      <sz val="10"/>
      <color rgb="FFDD0806"/>
      <name val="Arial"/>
      <family val="2"/>
    </font>
    <font>
      <sz val="12"/>
      <color rgb="FFDD0806"/>
      <name val="Arial"/>
      <family val="2"/>
    </font>
    <font>
      <sz val="10"/>
      <color rgb="FFFF0000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theme="9" tint="-0.4999847407452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8" tint="-0.249977111117893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rgb="FFFF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rgb="FF7030A0"/>
      <name val="Arial"/>
      <family val="2"/>
    </font>
    <font>
      <b/>
      <u/>
      <sz val="12"/>
      <name val="Arial"/>
      <family val="2"/>
    </font>
    <font>
      <b/>
      <sz val="12"/>
      <color theme="1"/>
      <name val="Calibri"/>
      <family val="2"/>
      <charset val="129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44444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8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3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3" fontId="4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8" fillId="0" borderId="0" xfId="0" applyFont="1"/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165" fontId="4" fillId="0" borderId="0" xfId="0" applyNumberFormat="1" applyFont="1" applyAlignment="1">
      <alignment horizontal="center"/>
    </xf>
    <xf numFmtId="0" fontId="4" fillId="0" borderId="2" xfId="0" applyFont="1" applyBorder="1"/>
    <xf numFmtId="165" fontId="4" fillId="3" borderId="1" xfId="0" applyNumberFormat="1" applyFont="1" applyFill="1" applyBorder="1" applyAlignment="1">
      <alignment horizontal="center"/>
    </xf>
    <xf numFmtId="3" fontId="4" fillId="0" borderId="2" xfId="0" applyNumberFormat="1" applyFont="1" applyBorder="1"/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7" fillId="0" borderId="2" xfId="0" applyFont="1" applyBorder="1"/>
    <xf numFmtId="4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horizontal="right"/>
    </xf>
    <xf numFmtId="3" fontId="11" fillId="0" borderId="0" xfId="0" applyNumberFormat="1" applyFont="1"/>
    <xf numFmtId="164" fontId="7" fillId="0" borderId="0" xfId="0" applyNumberFormat="1" applyFont="1"/>
    <xf numFmtId="0" fontId="11" fillId="5" borderId="0" xfId="0" applyFont="1" applyFill="1"/>
    <xf numFmtId="0" fontId="9" fillId="0" borderId="0" xfId="0" applyFont="1"/>
    <xf numFmtId="0" fontId="13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wrapText="1"/>
    </xf>
    <xf numFmtId="4" fontId="11" fillId="0" borderId="0" xfId="0" applyNumberFormat="1" applyFont="1"/>
    <xf numFmtId="0" fontId="7" fillId="0" borderId="0" xfId="0" applyFont="1" applyAlignment="1">
      <alignment horizontal="right" wrapText="1"/>
    </xf>
    <xf numFmtId="0" fontId="5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2" fontId="14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9" fontId="1" fillId="0" borderId="0" xfId="0" applyNumberFormat="1" applyFont="1"/>
    <xf numFmtId="168" fontId="4" fillId="0" borderId="0" xfId="0" applyNumberFormat="1" applyFont="1"/>
    <xf numFmtId="169" fontId="7" fillId="0" borderId="0" xfId="0" applyNumberFormat="1" applyFont="1"/>
    <xf numFmtId="169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6" fillId="0" borderId="0" xfId="0" applyFont="1"/>
    <xf numFmtId="0" fontId="17" fillId="0" borderId="0" xfId="0" applyFont="1"/>
    <xf numFmtId="0" fontId="20" fillId="0" borderId="0" xfId="0" applyFont="1"/>
    <xf numFmtId="4" fontId="4" fillId="0" borderId="0" xfId="0" applyNumberFormat="1" applyFont="1"/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170" fontId="4" fillId="0" borderId="0" xfId="0" applyNumberFormat="1" applyFont="1"/>
    <xf numFmtId="3" fontId="4" fillId="3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166" fontId="4" fillId="3" borderId="1" xfId="0" applyNumberFormat="1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/>
    </xf>
    <xf numFmtId="0" fontId="4" fillId="5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5" fillId="0" borderId="0" xfId="0" applyFont="1"/>
    <xf numFmtId="165" fontId="4" fillId="3" borderId="0" xfId="0" applyNumberFormat="1" applyFont="1" applyFill="1" applyAlignment="1">
      <alignment horizontal="center"/>
    </xf>
    <xf numFmtId="164" fontId="26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0" fontId="24" fillId="0" borderId="0" xfId="0" applyFont="1"/>
    <xf numFmtId="0" fontId="12" fillId="0" borderId="0" xfId="0" applyFont="1"/>
    <xf numFmtId="3" fontId="12" fillId="0" borderId="0" xfId="0" applyNumberFormat="1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164" fontId="4" fillId="4" borderId="5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 applyProtection="1">
      <alignment horizontal="center"/>
      <protection locked="0"/>
    </xf>
    <xf numFmtId="2" fontId="7" fillId="4" borderId="7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left"/>
    </xf>
    <xf numFmtId="2" fontId="7" fillId="4" borderId="6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0" fillId="0" borderId="0" xfId="0" applyFont="1"/>
    <xf numFmtId="0" fontId="29" fillId="0" borderId="0" xfId="0" applyFont="1"/>
    <xf numFmtId="0" fontId="0" fillId="0" borderId="0" xfId="0" quotePrefix="1"/>
    <xf numFmtId="0" fontId="22" fillId="0" borderId="0" xfId="0" quotePrefix="1" applyFont="1"/>
    <xf numFmtId="0" fontId="22" fillId="0" borderId="18" xfId="0" applyFont="1" applyBorder="1"/>
    <xf numFmtId="166" fontId="4" fillId="3" borderId="5" xfId="0" applyNumberFormat="1" applyFont="1" applyFill="1" applyBorder="1" applyAlignment="1" applyProtection="1">
      <alignment horizontal="center"/>
      <protection locked="0"/>
    </xf>
    <xf numFmtId="0" fontId="22" fillId="0" borderId="19" xfId="0" applyFont="1" applyBorder="1"/>
    <xf numFmtId="0" fontId="22" fillId="0" borderId="19" xfId="0" quotePrefix="1" applyFont="1" applyBorder="1"/>
    <xf numFmtId="0" fontId="22" fillId="0" borderId="18" xfId="0" applyFont="1" applyBorder="1" applyAlignment="1">
      <alignment vertical="center"/>
    </xf>
    <xf numFmtId="166" fontId="4" fillId="3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19" xfId="0" applyFont="1" applyBorder="1" applyAlignment="1">
      <alignment horizontal="left" vertical="top" wrapText="1"/>
    </xf>
    <xf numFmtId="0" fontId="23" fillId="0" borderId="20" xfId="0" applyFont="1" applyBorder="1"/>
    <xf numFmtId="1" fontId="7" fillId="4" borderId="21" xfId="0" applyNumberFormat="1" applyFont="1" applyFill="1" applyBorder="1" applyAlignment="1">
      <alignment horizontal="center"/>
    </xf>
    <xf numFmtId="0" fontId="23" fillId="0" borderId="22" xfId="0" applyFont="1" applyBorder="1"/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6" xfId="0" applyBorder="1"/>
    <xf numFmtId="0" fontId="0" fillId="0" borderId="11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9" fontId="0" fillId="0" borderId="32" xfId="55" applyFont="1" applyBorder="1"/>
    <xf numFmtId="9" fontId="0" fillId="0" borderId="33" xfId="55" applyFont="1" applyBorder="1"/>
    <xf numFmtId="9" fontId="0" fillId="0" borderId="34" xfId="55" applyFont="1" applyBorder="1"/>
    <xf numFmtId="9" fontId="0" fillId="0" borderId="35" xfId="55" applyFont="1" applyBorder="1"/>
    <xf numFmtId="0" fontId="24" fillId="0" borderId="0" xfId="0" applyFont="1" applyAlignment="1">
      <alignment horizontal="right"/>
    </xf>
    <xf numFmtId="0" fontId="0" fillId="0" borderId="36" xfId="0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2" xfId="0" applyBorder="1"/>
    <xf numFmtId="0" fontId="24" fillId="0" borderId="3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5" xfId="0" applyFont="1" applyBorder="1"/>
    <xf numFmtId="0" fontId="24" fillId="0" borderId="42" xfId="0" applyFont="1" applyBorder="1"/>
    <xf numFmtId="2" fontId="4" fillId="4" borderId="5" xfId="56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171" fontId="0" fillId="0" borderId="0" xfId="0" applyNumberFormat="1"/>
    <xf numFmtId="171" fontId="24" fillId="0" borderId="26" xfId="0" applyNumberFormat="1" applyFont="1" applyBorder="1"/>
    <xf numFmtId="171" fontId="24" fillId="0" borderId="0" xfId="0" applyNumberFormat="1" applyFont="1"/>
    <xf numFmtId="171" fontId="30" fillId="0" borderId="10" xfId="0" applyNumberFormat="1" applyFont="1" applyBorder="1"/>
    <xf numFmtId="171" fontId="24" fillId="0" borderId="41" xfId="0" applyNumberFormat="1" applyFont="1" applyBorder="1"/>
    <xf numFmtId="171" fontId="24" fillId="0" borderId="38" xfId="0" applyNumberFormat="1" applyFont="1" applyBorder="1"/>
    <xf numFmtId="171" fontId="30" fillId="0" borderId="26" xfId="0" applyNumberFormat="1" applyFont="1" applyBorder="1"/>
    <xf numFmtId="171" fontId="24" fillId="0" borderId="9" xfId="0" applyNumberFormat="1" applyFont="1" applyBorder="1"/>
    <xf numFmtId="171" fontId="0" fillId="0" borderId="41" xfId="0" applyNumberFormat="1" applyBorder="1"/>
    <xf numFmtId="171" fontId="24" fillId="0" borderId="10" xfId="0" applyNumberFormat="1" applyFont="1" applyBorder="1"/>
    <xf numFmtId="171" fontId="0" fillId="0" borderId="4" xfId="0" applyNumberFormat="1" applyBorder="1"/>
    <xf numFmtId="171" fontId="24" fillId="0" borderId="27" xfId="0" applyNumberFormat="1" applyFont="1" applyBorder="1"/>
    <xf numFmtId="171" fontId="24" fillId="0" borderId="4" xfId="0" applyNumberFormat="1" applyFont="1" applyBorder="1"/>
    <xf numFmtId="171" fontId="30" fillId="0" borderId="27" xfId="0" applyNumberFormat="1" applyFont="1" applyBorder="1"/>
    <xf numFmtId="171" fontId="24" fillId="0" borderId="40" xfId="0" applyNumberFormat="1" applyFont="1" applyBorder="1"/>
    <xf numFmtId="0" fontId="30" fillId="0" borderId="30" xfId="0" applyFont="1" applyBorder="1"/>
    <xf numFmtId="0" fontId="30" fillId="0" borderId="5" xfId="0" applyFont="1" applyBorder="1"/>
    <xf numFmtId="0" fontId="30" fillId="0" borderId="6" xfId="0" applyFont="1" applyBorder="1" applyAlignment="1">
      <alignment horizontal="center" wrapText="1"/>
    </xf>
    <xf numFmtId="0" fontId="30" fillId="0" borderId="6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1" fillId="0" borderId="0" xfId="0" applyFont="1"/>
    <xf numFmtId="0" fontId="24" fillId="0" borderId="14" xfId="0" applyFont="1" applyBorder="1"/>
    <xf numFmtId="0" fontId="24" fillId="0" borderId="15" xfId="0" applyFont="1" applyBorder="1"/>
    <xf numFmtId="0" fontId="30" fillId="0" borderId="34" xfId="0" applyFont="1" applyBorder="1"/>
    <xf numFmtId="0" fontId="30" fillId="0" borderId="35" xfId="0" applyFont="1" applyBorder="1"/>
    <xf numFmtId="164" fontId="4" fillId="3" borderId="10" xfId="56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vertical="top"/>
    </xf>
    <xf numFmtId="2" fontId="7" fillId="4" borderId="5" xfId="57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right"/>
      <protection locked="0"/>
    </xf>
    <xf numFmtId="0" fontId="34" fillId="0" borderId="0" xfId="0" applyFont="1" applyAlignment="1">
      <alignment horizontal="right"/>
    </xf>
    <xf numFmtId="0" fontId="22" fillId="0" borderId="20" xfId="0" applyFont="1" applyBorder="1"/>
    <xf numFmtId="2" fontId="7" fillId="4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2" fontId="4" fillId="4" borderId="0" xfId="0" applyNumberFormat="1" applyFont="1" applyFill="1" applyAlignment="1">
      <alignment horizontal="center"/>
    </xf>
    <xf numFmtId="166" fontId="4" fillId="0" borderId="0" xfId="0" applyNumberFormat="1" applyFont="1" applyAlignment="1" applyProtection="1">
      <alignment horizontal="center"/>
      <protection locked="0"/>
    </xf>
    <xf numFmtId="2" fontId="4" fillId="7" borderId="5" xfId="0" applyNumberFormat="1" applyFont="1" applyFill="1" applyBorder="1" applyAlignment="1">
      <alignment horizontal="center"/>
    </xf>
    <xf numFmtId="164" fontId="4" fillId="7" borderId="5" xfId="0" applyNumberFormat="1" applyFont="1" applyFill="1" applyBorder="1" applyAlignment="1">
      <alignment horizontal="center"/>
    </xf>
    <xf numFmtId="0" fontId="4" fillId="0" borderId="44" xfId="0" applyFont="1" applyBorder="1"/>
    <xf numFmtId="0" fontId="7" fillId="0" borderId="44" xfId="0" applyFont="1" applyBorder="1"/>
    <xf numFmtId="0" fontId="7" fillId="0" borderId="44" xfId="0" applyFont="1" applyBorder="1" applyAlignment="1">
      <alignment horizontal="right"/>
    </xf>
    <xf numFmtId="3" fontId="4" fillId="0" borderId="44" xfId="0" applyNumberFormat="1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3" fontId="7" fillId="0" borderId="0" xfId="0" applyNumberFormat="1" applyFont="1" applyAlignment="1" applyProtection="1">
      <alignment horizontal="center"/>
      <protection locked="0"/>
    </xf>
    <xf numFmtId="2" fontId="22" fillId="0" borderId="0" xfId="0" applyNumberFormat="1" applyFont="1"/>
    <xf numFmtId="0" fontId="22" fillId="0" borderId="44" xfId="0" applyFont="1" applyBorder="1"/>
    <xf numFmtId="2" fontId="4" fillId="0" borderId="0" xfId="0" applyNumberFormat="1" applyFont="1"/>
    <xf numFmtId="1" fontId="4" fillId="0" borderId="0" xfId="0" applyNumberFormat="1" applyFont="1" applyAlignment="1">
      <alignment horizontal="center"/>
    </xf>
    <xf numFmtId="172" fontId="4" fillId="0" borderId="0" xfId="0" applyNumberFormat="1" applyFont="1"/>
    <xf numFmtId="165" fontId="4" fillId="0" borderId="4" xfId="0" applyNumberFormat="1" applyFont="1" applyBorder="1" applyAlignment="1">
      <alignment horizontal="center"/>
    </xf>
    <xf numFmtId="164" fontId="22" fillId="0" borderId="0" xfId="0" applyNumberFormat="1" applyFont="1"/>
    <xf numFmtId="0" fontId="7" fillId="0" borderId="45" xfId="0" applyFont="1" applyBorder="1" applyAlignment="1">
      <alignment horizontal="left"/>
    </xf>
    <xf numFmtId="0" fontId="7" fillId="0" borderId="45" xfId="0" applyFont="1" applyBorder="1"/>
    <xf numFmtId="0" fontId="0" fillId="0" borderId="45" xfId="0" applyBorder="1"/>
    <xf numFmtId="0" fontId="22" fillId="0" borderId="45" xfId="0" applyFont="1" applyBorder="1"/>
    <xf numFmtId="0" fontId="4" fillId="0" borderId="45" xfId="0" applyFont="1" applyBorder="1"/>
    <xf numFmtId="0" fontId="7" fillId="0" borderId="45" xfId="0" applyFont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5" fillId="0" borderId="46" xfId="0" applyFont="1" applyBorder="1" applyAlignment="1">
      <alignment horizontal="left"/>
    </xf>
    <xf numFmtId="0" fontId="4" fillId="0" borderId="46" xfId="0" applyFont="1" applyBorder="1" applyAlignment="1" applyProtection="1">
      <alignment horizontal="left"/>
      <protection locked="0"/>
    </xf>
    <xf numFmtId="3" fontId="4" fillId="3" borderId="5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36" fillId="0" borderId="0" xfId="0" applyFont="1" applyAlignment="1">
      <alignment horizontal="left"/>
    </xf>
    <xf numFmtId="9" fontId="7" fillId="0" borderId="0" xfId="55" applyFont="1" applyFill="1" applyBorder="1" applyAlignment="1">
      <alignment horizontal="center"/>
    </xf>
    <xf numFmtId="171" fontId="4" fillId="4" borderId="5" xfId="0" applyNumberFormat="1" applyFont="1" applyFill="1" applyBorder="1" applyAlignment="1">
      <alignment horizontal="center"/>
    </xf>
    <xf numFmtId="0" fontId="36" fillId="0" borderId="0" xfId="0" applyFont="1"/>
    <xf numFmtId="0" fontId="0" fillId="0" borderId="44" xfId="0" applyBorder="1"/>
    <xf numFmtId="0" fontId="9" fillId="0" borderId="44" xfId="0" applyFont="1" applyBorder="1"/>
    <xf numFmtId="3" fontId="24" fillId="0" borderId="0" xfId="0" applyNumberFormat="1" applyFont="1"/>
    <xf numFmtId="1" fontId="4" fillId="3" borderId="1" xfId="0" applyNumberFormat="1" applyFont="1" applyFill="1" applyBorder="1" applyAlignment="1" applyProtection="1">
      <alignment horizontal="center"/>
      <protection locked="0"/>
    </xf>
    <xf numFmtId="165" fontId="4" fillId="4" borderId="5" xfId="55" applyNumberFormat="1" applyFont="1" applyFill="1" applyBorder="1" applyAlignment="1">
      <alignment horizontal="center"/>
    </xf>
    <xf numFmtId="165" fontId="4" fillId="8" borderId="0" xfId="0" applyNumberFormat="1" applyFont="1" applyFill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171" fontId="0" fillId="0" borderId="0" xfId="0" applyNumberFormat="1" applyAlignment="1">
      <alignment horizontal="left" indent="1"/>
    </xf>
    <xf numFmtId="171" fontId="0" fillId="0" borderId="0" xfId="0" applyNumberFormat="1" applyAlignment="1">
      <alignment horizontal="left" wrapText="1" indent="1"/>
    </xf>
    <xf numFmtId="13" fontId="0" fillId="0" borderId="0" xfId="0" applyNumberFormat="1" applyAlignment="1">
      <alignment horizontal="left"/>
    </xf>
    <xf numFmtId="0" fontId="4" fillId="9" borderId="0" xfId="0" applyFont="1" applyFill="1"/>
    <xf numFmtId="0" fontId="22" fillId="9" borderId="0" xfId="0" applyFont="1" applyFill="1"/>
    <xf numFmtId="4" fontId="26" fillId="0" borderId="0" xfId="0" applyNumberFormat="1" applyFont="1"/>
    <xf numFmtId="0" fontId="37" fillId="0" borderId="34" xfId="0" applyFont="1" applyBorder="1"/>
    <xf numFmtId="0" fontId="4" fillId="0" borderId="49" xfId="0" applyFont="1" applyBorder="1"/>
    <xf numFmtId="0" fontId="37" fillId="0" borderId="24" xfId="0" applyFont="1" applyBorder="1"/>
    <xf numFmtId="173" fontId="37" fillId="0" borderId="6" xfId="0" applyNumberFormat="1" applyFont="1" applyBorder="1" applyAlignment="1">
      <alignment horizontal="right"/>
    </xf>
    <xf numFmtId="0" fontId="40" fillId="0" borderId="0" xfId="0" applyFont="1" applyAlignment="1">
      <alignment vertical="top" wrapText="1"/>
    </xf>
    <xf numFmtId="0" fontId="4" fillId="0" borderId="44" xfId="0" applyFont="1" applyBorder="1" applyAlignment="1">
      <alignment horizontal="right"/>
    </xf>
    <xf numFmtId="2" fontId="22" fillId="0" borderId="44" xfId="0" applyNumberFormat="1" applyFont="1" applyBorder="1"/>
    <xf numFmtId="164" fontId="22" fillId="0" borderId="44" xfId="0" applyNumberFormat="1" applyFont="1" applyBorder="1"/>
    <xf numFmtId="164" fontId="4" fillId="0" borderId="44" xfId="0" applyNumberFormat="1" applyFont="1" applyBorder="1"/>
    <xf numFmtId="0" fontId="16" fillId="0" borderId="44" xfId="0" applyFont="1" applyBorder="1"/>
    <xf numFmtId="9" fontId="4" fillId="0" borderId="44" xfId="55" applyFont="1" applyFill="1" applyBorder="1" applyAlignment="1">
      <alignment horizontal="right"/>
    </xf>
    <xf numFmtId="0" fontId="21" fillId="0" borderId="44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9" fontId="4" fillId="0" borderId="0" xfId="55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/>
    <xf numFmtId="0" fontId="23" fillId="0" borderId="4" xfId="0" applyFont="1" applyBorder="1" applyAlignment="1">
      <alignment wrapText="1"/>
    </xf>
    <xf numFmtId="3" fontId="4" fillId="3" borderId="4" xfId="0" applyNumberFormat="1" applyFont="1" applyFill="1" applyBorder="1" applyAlignment="1" applyProtection="1">
      <alignment horizontal="center"/>
      <protection locked="0"/>
    </xf>
    <xf numFmtId="0" fontId="7" fillId="0" borderId="45" xfId="0" applyFont="1" applyBorder="1" applyAlignment="1">
      <alignment horizontal="left" wrapText="1"/>
    </xf>
    <xf numFmtId="0" fontId="7" fillId="0" borderId="4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167" fontId="4" fillId="11" borderId="0" xfId="0" applyNumberFormat="1" applyFont="1" applyFill="1" applyProtection="1">
      <protection locked="0"/>
    </xf>
    <xf numFmtId="9" fontId="4" fillId="11" borderId="0" xfId="55" applyFont="1" applyFill="1" applyAlignment="1" applyProtection="1">
      <alignment horizontal="right"/>
      <protection locked="0"/>
    </xf>
    <xf numFmtId="6" fontId="4" fillId="11" borderId="0" xfId="0" applyNumberFormat="1" applyFont="1" applyFill="1" applyProtection="1">
      <protection locked="0"/>
    </xf>
    <xf numFmtId="9" fontId="4" fillId="11" borderId="0" xfId="55" applyFont="1" applyFill="1" applyProtection="1">
      <protection locked="0"/>
    </xf>
    <xf numFmtId="8" fontId="4" fillId="11" borderId="0" xfId="0" applyNumberFormat="1" applyFont="1" applyFill="1" applyProtection="1">
      <protection locked="0"/>
    </xf>
    <xf numFmtId="0" fontId="4" fillId="11" borderId="0" xfId="0" applyFont="1" applyFill="1" applyProtection="1">
      <protection locked="0"/>
    </xf>
    <xf numFmtId="0" fontId="4" fillId="0" borderId="53" xfId="0" applyFont="1" applyBorder="1"/>
    <xf numFmtId="1" fontId="4" fillId="3" borderId="1" xfId="57" applyNumberFormat="1" applyFont="1" applyFill="1" applyBorder="1" applyAlignment="1" applyProtection="1">
      <alignment horizontal="center" vertical="top"/>
      <protection locked="0"/>
    </xf>
    <xf numFmtId="1" fontId="4" fillId="3" borderId="1" xfId="0" applyNumberFormat="1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protection locked="0"/>
    </xf>
    <xf numFmtId="0" fontId="7" fillId="0" borderId="0" xfId="0" applyFont="1" applyAlignment="1">
      <alignment horizontal="center" vertical="top"/>
    </xf>
    <xf numFmtId="0" fontId="0" fillId="0" borderId="0" xfId="0" applyAlignment="1"/>
    <xf numFmtId="0" fontId="4" fillId="0" borderId="0" xfId="0" applyFont="1" applyAlignment="1">
      <alignment horizontal="right" vertical="top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26" fillId="0" borderId="0" xfId="0" applyFont="1" applyAlignment="1">
      <alignment horizontal="left" vertical="top" wrapText="1"/>
    </xf>
    <xf numFmtId="0" fontId="33" fillId="0" borderId="0" xfId="0" applyFont="1" applyAlignme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shrinkToFit="1"/>
    </xf>
    <xf numFmtId="0" fontId="4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166" fontId="4" fillId="3" borderId="1" xfId="0" applyNumberFormat="1" applyFont="1" applyFill="1" applyBorder="1" applyAlignment="1" applyProtection="1">
      <alignment horizontal="center"/>
      <protection locked="0"/>
    </xf>
    <xf numFmtId="0" fontId="23" fillId="6" borderId="11" xfId="0" applyFont="1" applyFill="1" applyBorder="1" applyAlignment="1">
      <alignment horizontal="center"/>
    </xf>
    <xf numFmtId="0" fontId="23" fillId="6" borderId="12" xfId="0" applyFont="1" applyFill="1" applyBorder="1" applyAlignment="1">
      <alignment horizontal="center"/>
    </xf>
    <xf numFmtId="0" fontId="23" fillId="6" borderId="13" xfId="0" applyFont="1" applyFill="1" applyBorder="1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38" fillId="10" borderId="0" xfId="0" applyFont="1" applyFill="1" applyAlignment="1">
      <alignment horizontal="center"/>
    </xf>
    <xf numFmtId="0" fontId="39" fillId="10" borderId="0" xfId="0" applyFont="1" applyFill="1" applyAlignment="1">
      <alignment horizontal="center"/>
    </xf>
    <xf numFmtId="0" fontId="13" fillId="0" borderId="0" xfId="0" applyFont="1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37" fillId="0" borderId="0" xfId="0" applyFont="1" applyAlignment="1">
      <alignment horizontal="left"/>
    </xf>
    <xf numFmtId="0" fontId="38" fillId="9" borderId="25" xfId="0" applyFont="1" applyFill="1" applyBorder="1" applyAlignment="1">
      <alignment horizontal="center"/>
    </xf>
    <xf numFmtId="0" fontId="38" fillId="9" borderId="50" xfId="0" applyFont="1" applyFill="1" applyBorder="1" applyAlignment="1">
      <alignment horizontal="center"/>
    </xf>
    <xf numFmtId="0" fontId="38" fillId="9" borderId="43" xfId="0" applyFont="1" applyFill="1" applyBorder="1" applyAlignment="1">
      <alignment horizontal="center"/>
    </xf>
    <xf numFmtId="0" fontId="22" fillId="11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2" fontId="37" fillId="0" borderId="25" xfId="0" applyNumberFormat="1" applyFont="1" applyBorder="1" applyAlignment="1">
      <alignment horizontal="right"/>
    </xf>
    <xf numFmtId="2" fontId="37" fillId="0" borderId="43" xfId="0" applyNumberFormat="1" applyFont="1" applyBorder="1" applyAlignment="1">
      <alignment horizontal="right"/>
    </xf>
    <xf numFmtId="0" fontId="30" fillId="0" borderId="30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/>
    </xf>
    <xf numFmtId="0" fontId="30" fillId="0" borderId="43" xfId="0" applyFont="1" applyBorder="1" applyAlignment="1">
      <alignment horizontal="center"/>
    </xf>
  </cellXfs>
  <cellStyles count="58">
    <cellStyle name="Comma" xfId="57" builtinId="3"/>
    <cellStyle name="Currency" xfId="56" builtinId="4"/>
    <cellStyle name="Followed Hyperlink" xfId="54" builtinId="9" hidden="1"/>
    <cellStyle name="Followed Hyperlink" xfId="52" builtinId="9" hidden="1"/>
    <cellStyle name="Followed Hyperlink" xfId="16" builtinId="9" hidden="1"/>
    <cellStyle name="Followed Hyperlink" xfId="36" builtinId="9" hidden="1"/>
    <cellStyle name="Followed Hyperlink" xfId="32" builtinId="9" hidden="1"/>
    <cellStyle name="Followed Hyperlink" xfId="50" builtinId="9" hidden="1"/>
    <cellStyle name="Followed Hyperlink" xfId="44" builtinId="9" hidden="1"/>
    <cellStyle name="Followed Hyperlink" xfId="48" builtinId="9" hidden="1"/>
    <cellStyle name="Followed Hyperlink" xfId="28" builtinId="9" hidden="1"/>
    <cellStyle name="Followed Hyperlink" xfId="14" builtinId="9" hidden="1"/>
    <cellStyle name="Followed Hyperlink" xfId="38" builtinId="9" hidden="1"/>
    <cellStyle name="Followed Hyperlink" xfId="2" builtinId="9" hidden="1"/>
    <cellStyle name="Followed Hyperlink" xfId="4" builtinId="9" hidden="1"/>
    <cellStyle name="Followed Hyperlink" xfId="42" builtinId="9" hidden="1"/>
    <cellStyle name="Followed Hyperlink" xfId="34" builtinId="9" hidden="1"/>
    <cellStyle name="Followed Hyperlink" xfId="10" builtinId="9" hidden="1"/>
    <cellStyle name="Followed Hyperlink" xfId="30" builtinId="9" hidden="1"/>
    <cellStyle name="Followed Hyperlink" xfId="8" builtinId="9" hidden="1"/>
    <cellStyle name="Followed Hyperlink" xfId="22" builtinId="9" hidden="1"/>
    <cellStyle name="Followed Hyperlink" xfId="20" builtinId="9" hidden="1"/>
    <cellStyle name="Followed Hyperlink" xfId="6" builtinId="9" hidden="1"/>
    <cellStyle name="Followed Hyperlink" xfId="46" builtinId="9" hidden="1"/>
    <cellStyle name="Followed Hyperlink" xfId="18" builtinId="9" hidden="1"/>
    <cellStyle name="Followed Hyperlink" xfId="40" builtinId="9" hidden="1"/>
    <cellStyle name="Followed Hyperlink" xfId="12" builtinId="9" hidden="1"/>
    <cellStyle name="Followed Hyperlink" xfId="24" builtinId="9" hidden="1"/>
    <cellStyle name="Followed Hyperlink" xfId="26" builtinId="9" hidden="1"/>
    <cellStyle name="Hyperlink" xfId="39" builtinId="8" hidden="1"/>
    <cellStyle name="Hyperlink" xfId="53" builtinId="8" hidden="1"/>
    <cellStyle name="Hyperlink" xfId="45" builtinId="8" hidden="1"/>
    <cellStyle name="Hyperlink" xfId="23" builtinId="8" hidden="1"/>
    <cellStyle name="Hyperlink" xfId="49" builtinId="8" hidden="1"/>
    <cellStyle name="Hyperlink" xfId="37" builtinId="8" hidden="1"/>
    <cellStyle name="Hyperlink" xfId="13" builtinId="8" hidden="1"/>
    <cellStyle name="Hyperlink" xfId="51" builtinId="8" hidden="1"/>
    <cellStyle name="Hyperlink" xfId="43" builtinId="8" hidden="1"/>
    <cellStyle name="Hyperlink" xfId="19" builtinId="8" hidden="1"/>
    <cellStyle name="Hyperlink" xfId="3" builtinId="8" hidden="1"/>
    <cellStyle name="Hyperlink" xfId="15" builtinId="8" hidden="1"/>
    <cellStyle name="Hyperlink" xfId="25" builtinId="8" hidden="1"/>
    <cellStyle name="Hyperlink" xfId="35" builtinId="8" hidden="1"/>
    <cellStyle name="Hyperlink" xfId="47" builtinId="8" hidden="1"/>
    <cellStyle name="Hyperlink" xfId="21" builtinId="8" hidden="1"/>
    <cellStyle name="Hyperlink" xfId="33" builtinId="8" hidden="1"/>
    <cellStyle name="Hyperlink" xfId="27" builtinId="8" hidden="1"/>
    <cellStyle name="Hyperlink" xfId="5" builtinId="8" hidden="1"/>
    <cellStyle name="Hyperlink" xfId="29" builtinId="8" hidden="1"/>
    <cellStyle name="Hyperlink" xfId="41" builtinId="8" hidden="1"/>
    <cellStyle name="Hyperlink" xfId="9" builtinId="8" hidden="1"/>
    <cellStyle name="Hyperlink" xfId="11" builtinId="8" hidden="1"/>
    <cellStyle name="Hyperlink" xfId="1" builtinId="8" hidden="1"/>
    <cellStyle name="Hyperlink" xfId="17" builtinId="8" hidden="1"/>
    <cellStyle name="Hyperlink" xfId="7" builtinId="8" hidden="1"/>
    <cellStyle name="Hyperlink" xfId="31" builtinId="8" hidden="1"/>
    <cellStyle name="Normal" xfId="0" builtinId="0"/>
    <cellStyle name="Percent" xfId="55" builtinId="5"/>
  </cellStyles>
  <dxfs count="84"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  <dxf>
      <font>
        <color rgb="FFDD0806"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39076</xdr:colOff>
      <xdr:row>16</xdr:row>
      <xdr:rowOff>7551</xdr:rowOff>
    </xdr:from>
    <xdr:to>
      <xdr:col>15</xdr:col>
      <xdr:colOff>285891</xdr:colOff>
      <xdr:row>42</xdr:row>
      <xdr:rowOff>58916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5B6E0F-AFE6-4ABE-8813-C714E5FC0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9461" y="3290013"/>
          <a:ext cx="7544430" cy="63487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:\R:\R:\Shared\1%20Active%20Projects\Pitkin%20County%20REMP%202636\REMP%20Spreadsheet\Pitkin%20County%20REMP%20Calculation%20Sheet%20KT%20Ed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sourceengineeringgroup.sharepoint.com/sites/REGActiveProjects/Shared%20Documents/Pitkin%20County%20REMP%202636/Heat%20tape%20energy%20analysis/Heat%20Trace%20Energy%20Analysis%20-%20Pitkin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EMP"/>
      <sheetName val="CREMP"/>
      <sheetName val="GSHP"/>
      <sheetName val="Alt Energy Source"/>
      <sheetName val="Background Calcs"/>
      <sheetName val="PV Generation"/>
      <sheetName val="Solar Derate Calcula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enerio 1"/>
      <sheetName val="Scenerio 2"/>
      <sheetName val="Scenerio 3"/>
      <sheetName val="Scenerio 4"/>
    </sheetNames>
    <sheetDataSet>
      <sheetData sheetId="0"/>
      <sheetData sheetId="1"/>
      <sheetData sheetId="2">
        <row r="6">
          <cell r="D6">
            <v>12.507268968750001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25"/>
  <sheetViews>
    <sheetView view="pageLayout" topLeftCell="A25" zoomScaleNormal="100" zoomScaleSheetLayoutView="120" workbookViewId="0">
      <selection activeCell="A2" sqref="A2"/>
    </sheetView>
  </sheetViews>
  <sheetFormatPr defaultColWidth="17.28515625" defaultRowHeight="15" customHeight="1"/>
  <cols>
    <col min="1" max="1" width="8.85546875" customWidth="1"/>
    <col min="2" max="2" width="6.140625" customWidth="1"/>
    <col min="3" max="3" width="4.7109375" customWidth="1"/>
    <col min="4" max="4" width="10.5703125" customWidth="1"/>
    <col min="5" max="7" width="8.85546875" customWidth="1"/>
    <col min="8" max="8" width="4.7109375" customWidth="1"/>
    <col min="9" max="9" width="10" customWidth="1"/>
    <col min="10" max="10" width="7.28515625" customWidth="1"/>
    <col min="11" max="11" width="2.85546875" customWidth="1"/>
    <col min="12" max="12" width="10.85546875" customWidth="1"/>
    <col min="13" max="13" width="3.85546875" customWidth="1"/>
    <col min="14" max="14" width="19.140625" customWidth="1"/>
    <col min="15" max="15" width="13.42578125" customWidth="1"/>
    <col min="16" max="16" width="3.85546875" customWidth="1"/>
    <col min="17" max="17" width="15.28515625" bestFit="1" customWidth="1"/>
    <col min="18" max="18" width="19" customWidth="1"/>
    <col min="19" max="19" width="7.42578125" customWidth="1"/>
    <col min="20" max="20" width="11.140625" bestFit="1" customWidth="1"/>
    <col min="21" max="21" width="14.140625" customWidth="1"/>
    <col min="22" max="22" width="17" customWidth="1"/>
    <col min="23" max="26" width="8.85546875" customWidth="1"/>
    <col min="27" max="27" width="9.85546875" customWidth="1"/>
    <col min="28" max="40" width="8.85546875" customWidth="1"/>
  </cols>
  <sheetData>
    <row r="1" spans="1:40" ht="14.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21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1"/>
      <c r="T2" s="1"/>
      <c r="U2" s="56" t="s">
        <v>1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1" customHeight="1">
      <c r="A3" s="1"/>
      <c r="B3" s="2" t="s">
        <v>2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80"/>
      <c r="V3" s="7" t="s">
        <v>3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1" customHeight="1">
      <c r="A4" s="1"/>
      <c r="B4" s="181" t="s">
        <v>4</v>
      </c>
      <c r="C4" s="3"/>
      <c r="D4" s="3"/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9"/>
      <c r="V4" s="7" t="s">
        <v>5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8.95" customHeight="1">
      <c r="A5" s="1"/>
      <c r="B5" s="181"/>
      <c r="C5" s="3"/>
      <c r="D5" s="3"/>
      <c r="E5" s="3"/>
      <c r="F5" s="3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44" t="s">
        <v>6</v>
      </c>
      <c r="S5" s="3"/>
      <c r="T5" s="3"/>
      <c r="U5" s="3"/>
      <c r="V5" s="7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2.6" customHeight="1">
      <c r="A6" s="1"/>
      <c r="B6" s="181"/>
      <c r="C6" s="3"/>
      <c r="D6" s="3"/>
      <c r="E6" s="3"/>
      <c r="F6" s="3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7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4" customHeight="1">
      <c r="A7" s="1"/>
      <c r="B7" s="275" t="s">
        <v>7</v>
      </c>
      <c r="C7" s="275"/>
      <c r="D7" s="275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1"/>
      <c r="T7" s="1"/>
      <c r="V7" s="92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 thickBot="1">
      <c r="A8" s="1"/>
      <c r="B8" s="30"/>
      <c r="C8" s="30"/>
      <c r="D8" s="30"/>
      <c r="E8" s="30"/>
      <c r="F8" s="30"/>
      <c r="G8" s="30"/>
      <c r="H8" s="30"/>
      <c r="I8" s="30"/>
      <c r="J8" s="32"/>
      <c r="K8" s="32"/>
      <c r="L8" s="32"/>
      <c r="M8" s="32"/>
      <c r="N8" s="32"/>
      <c r="O8" s="34"/>
      <c r="P8" s="34"/>
      <c r="Q8" s="35"/>
      <c r="R8" s="3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" customHeight="1" thickTop="1">
      <c r="A9" s="1"/>
      <c r="B9" s="7"/>
      <c r="C9" s="7"/>
      <c r="D9" s="7"/>
      <c r="E9" s="7"/>
      <c r="F9" s="7"/>
      <c r="G9" s="7"/>
      <c r="H9" s="7"/>
      <c r="I9" s="7"/>
      <c r="J9" s="10"/>
      <c r="K9" s="10"/>
      <c r="L9" s="10"/>
      <c r="M9" s="10"/>
      <c r="N9" s="10"/>
      <c r="O9" s="23"/>
      <c r="P9" s="23"/>
      <c r="Q9" s="11"/>
      <c r="R9" s="1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8" customHeight="1" thickBot="1">
      <c r="A10" s="1"/>
      <c r="B10" s="85" t="s">
        <v>8</v>
      </c>
      <c r="C10" s="83"/>
      <c r="D10" s="83"/>
      <c r="E10" s="16"/>
      <c r="F10" s="16"/>
      <c r="G10" s="16"/>
      <c r="H10" s="16"/>
      <c r="I10" s="16"/>
      <c r="J10" s="10"/>
      <c r="K10" s="10"/>
      <c r="L10" s="10"/>
      <c r="M10" s="10"/>
      <c r="N10" s="10"/>
      <c r="O10" s="7"/>
      <c r="P10" s="7"/>
      <c r="Q10" s="66"/>
      <c r="R10" s="7"/>
      <c r="U10" s="183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8" customHeight="1">
      <c r="A11" s="1"/>
      <c r="B11" s="7"/>
      <c r="C11" s="12"/>
      <c r="D11" s="12"/>
      <c r="E11" s="7"/>
      <c r="F11" s="7"/>
      <c r="G11" s="7"/>
      <c r="H11" s="7"/>
      <c r="I11" s="7"/>
      <c r="J11" s="10"/>
      <c r="K11" s="10"/>
      <c r="L11" s="10"/>
      <c r="M11" s="10"/>
      <c r="N11" s="10"/>
      <c r="O11" s="7"/>
      <c r="P11" s="7"/>
      <c r="Q11" s="278" t="s">
        <v>9</v>
      </c>
      <c r="R11" s="279"/>
      <c r="S11" s="75"/>
      <c r="U11" s="2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8" customHeight="1" thickBot="1">
      <c r="A12" s="1"/>
      <c r="B12" s="7"/>
      <c r="C12" s="213" t="s">
        <v>10</v>
      </c>
      <c r="D12" s="214"/>
      <c r="E12" s="215"/>
      <c r="F12" s="216"/>
      <c r="G12" s="215"/>
      <c r="H12" s="217"/>
      <c r="I12" s="218"/>
      <c r="J12" s="218"/>
      <c r="K12" s="218"/>
      <c r="L12" s="218" t="s">
        <v>11</v>
      </c>
      <c r="M12" s="218"/>
      <c r="N12" s="218" t="s">
        <v>12</v>
      </c>
      <c r="O12" s="218" t="s">
        <v>13</v>
      </c>
      <c r="P12" s="218"/>
      <c r="Q12" s="235" t="s">
        <v>14</v>
      </c>
      <c r="R12" s="236" t="s">
        <v>15</v>
      </c>
      <c r="U12" s="2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8" customHeight="1">
      <c r="A13" s="1"/>
      <c r="B13" s="7"/>
      <c r="C13" s="225" t="s">
        <v>16</v>
      </c>
      <c r="D13" s="12"/>
      <c r="F13" s="75"/>
      <c r="H13" s="7"/>
      <c r="I13" s="78">
        <v>0</v>
      </c>
      <c r="J13" s="66" t="s">
        <v>17</v>
      </c>
      <c r="K13" s="66"/>
      <c r="L13" s="79">
        <v>0.87</v>
      </c>
      <c r="M13" s="87"/>
      <c r="N13" s="99">
        <f>(I13*('Background Calcs'!B23*'Background Calcs'!$B$17/'Background Calcs'!$B$18)/'Background Calcs'!B12)/L13</f>
        <v>0</v>
      </c>
      <c r="O13" s="226" t="s">
        <v>18</v>
      </c>
      <c r="P13" s="87"/>
      <c r="Q13" s="75"/>
      <c r="U13" s="2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8" customHeight="1">
      <c r="A14" s="1"/>
      <c r="B14" s="7"/>
      <c r="C14" s="225"/>
      <c r="D14" s="50" t="s">
        <v>19</v>
      </c>
      <c r="F14" s="75"/>
      <c r="H14" s="7"/>
      <c r="I14" s="87"/>
      <c r="J14" s="87"/>
      <c r="K14" s="87"/>
      <c r="L14" s="87"/>
      <c r="M14" s="87"/>
      <c r="N14" s="258"/>
      <c r="O14" s="87"/>
      <c r="P14" s="87"/>
      <c r="Q14" s="100"/>
      <c r="R14" s="100"/>
      <c r="U14" s="2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8" customHeight="1">
      <c r="A15" s="1"/>
      <c r="B15" s="7"/>
      <c r="C15" s="16" t="s">
        <v>20</v>
      </c>
      <c r="D15" s="12"/>
      <c r="F15" s="75"/>
      <c r="H15" s="7"/>
      <c r="I15" s="109">
        <f>IF(I13&gt;RREMP!B53,'Background Calcs'!B53,((I13)))</f>
        <v>0</v>
      </c>
      <c r="J15" s="66" t="s">
        <v>17</v>
      </c>
      <c r="K15" s="66"/>
      <c r="L15" s="233">
        <f>L13</f>
        <v>0.87</v>
      </c>
      <c r="M15" s="87"/>
      <c r="N15" s="99">
        <f>(I15*('Background Calcs'!B23*'Background Calcs'!$B$17/'Background Calcs'!$B$18)/'Background Calcs'!B12)/L15</f>
        <v>0</v>
      </c>
      <c r="O15" s="226" t="s">
        <v>18</v>
      </c>
      <c r="P15" s="204"/>
      <c r="R15" s="92"/>
      <c r="U15" s="2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7.25" customHeight="1">
      <c r="A16" s="1"/>
      <c r="B16" s="7"/>
      <c r="C16" s="83"/>
      <c r="D16" s="50" t="s">
        <v>21</v>
      </c>
      <c r="E16" s="92"/>
      <c r="F16" s="75"/>
      <c r="H16" s="7"/>
      <c r="I16" s="87"/>
      <c r="J16" s="87"/>
      <c r="K16" s="87"/>
      <c r="L16" s="87"/>
      <c r="M16" s="87"/>
      <c r="N16" s="259"/>
      <c r="O16" s="87"/>
      <c r="P16" s="87"/>
      <c r="Q16" s="100"/>
      <c r="R16" s="100"/>
      <c r="U16" s="2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8" customHeight="1">
      <c r="A17" s="1"/>
      <c r="B17" s="7"/>
      <c r="C17" s="16" t="s">
        <v>22</v>
      </c>
      <c r="D17" s="12"/>
      <c r="E17" s="7"/>
      <c r="I17" s="109">
        <f>I13-I15</f>
        <v>0</v>
      </c>
      <c r="J17" s="66" t="s">
        <v>17</v>
      </c>
      <c r="K17" s="66"/>
      <c r="L17" s="233">
        <f>L13</f>
        <v>0.87</v>
      </c>
      <c r="N17" s="99">
        <f>(I17*('Background Calcs'!B23*'Background Calcs'!$B$17/'Background Calcs'!$B$18)/'Background Calcs'!B12)/L17</f>
        <v>0</v>
      </c>
      <c r="O17" s="204">
        <f>'Background Calcs'!E23</f>
        <v>1</v>
      </c>
      <c r="P17" s="204"/>
      <c r="Q17" s="99">
        <f>R17/'Background Calcs'!$F$49</f>
        <v>0</v>
      </c>
      <c r="R17" s="97">
        <f>IF(I17&lt;0,0,(('Background Calcs'!F23*I17)/L17))</f>
        <v>0</v>
      </c>
      <c r="U17" s="2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8" customHeight="1">
      <c r="A18" s="1"/>
      <c r="B18" s="7"/>
      <c r="C18" s="83"/>
      <c r="D18" s="50" t="s">
        <v>23</v>
      </c>
      <c r="E18" s="7"/>
      <c r="F18" s="44"/>
      <c r="G18" s="44"/>
      <c r="H18" s="7"/>
      <c r="I18" s="19"/>
      <c r="J18" s="19"/>
      <c r="K18" s="19"/>
      <c r="L18" s="19"/>
      <c r="M18" s="19"/>
      <c r="N18" s="259"/>
      <c r="O18" s="66"/>
      <c r="P18" s="66"/>
      <c r="Q18" s="95"/>
      <c r="R18" s="24"/>
      <c r="S18" s="14"/>
      <c r="T18" s="1"/>
      <c r="U18" s="2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3.5" customHeight="1">
      <c r="A19" s="1"/>
      <c r="B19" s="7"/>
      <c r="C19" s="83"/>
      <c r="D19" s="50"/>
      <c r="E19" s="7"/>
      <c r="F19" s="44"/>
      <c r="G19" s="44"/>
      <c r="H19" s="7"/>
      <c r="I19" s="19"/>
      <c r="J19" s="19"/>
      <c r="K19" s="19"/>
      <c r="L19" s="19"/>
      <c r="M19" s="19"/>
      <c r="N19" s="259"/>
      <c r="O19" s="66"/>
      <c r="P19" s="66"/>
      <c r="Q19" s="95"/>
      <c r="R19" s="24"/>
      <c r="S19" s="14"/>
      <c r="T19" s="1"/>
      <c r="U19" s="22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8" customHeight="1">
      <c r="A20" s="1"/>
      <c r="B20" s="7"/>
      <c r="C20" s="225" t="s">
        <v>24</v>
      </c>
      <c r="D20" s="50"/>
      <c r="E20" s="7"/>
      <c r="F20" s="44"/>
      <c r="G20" s="44"/>
      <c r="H20" s="7"/>
      <c r="I20" s="78">
        <v>0</v>
      </c>
      <c r="J20" s="66" t="s">
        <v>17</v>
      </c>
      <c r="K20" s="66"/>
      <c r="L20" s="79">
        <v>1</v>
      </c>
      <c r="N20" s="99">
        <f>(I20*('Background Calcs'!B25*'Background Calcs'!$B$17/'Background Calcs'!$B$18)/'Background Calcs'!B12)/L20</f>
        <v>0</v>
      </c>
      <c r="O20" s="226" t="s">
        <v>18</v>
      </c>
      <c r="P20" s="204"/>
      <c r="Q20" s="92"/>
      <c r="S20" s="1"/>
      <c r="T20" s="1"/>
      <c r="U20" s="22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8" customHeight="1">
      <c r="A21" s="1"/>
      <c r="B21" s="7"/>
      <c r="C21" s="225"/>
      <c r="D21" s="50" t="s">
        <v>25</v>
      </c>
      <c r="E21" s="7"/>
      <c r="F21" s="44"/>
      <c r="G21" s="44"/>
      <c r="H21" s="7"/>
      <c r="I21" s="87"/>
      <c r="J21" s="19"/>
      <c r="K21" s="19"/>
      <c r="L21" s="19"/>
      <c r="M21" s="19"/>
      <c r="N21" s="259"/>
      <c r="O21" s="66"/>
      <c r="P21" s="66"/>
      <c r="Q21" s="1"/>
      <c r="R21" s="1"/>
      <c r="S21" s="1"/>
      <c r="T21" s="1"/>
      <c r="U21" s="2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8" customHeight="1">
      <c r="A22" s="1"/>
      <c r="B22" s="7"/>
      <c r="C22" s="16" t="s">
        <v>26</v>
      </c>
      <c r="D22" s="12"/>
      <c r="E22" s="7"/>
      <c r="F22" s="7"/>
      <c r="I22" s="109">
        <f>IF(I20&gt;'Background Calcs'!B55,'Background Calcs'!B55,((I20)))</f>
        <v>0</v>
      </c>
      <c r="J22" s="66" t="s">
        <v>17</v>
      </c>
      <c r="K22" s="66"/>
      <c r="L22" s="233">
        <f>L20</f>
        <v>1</v>
      </c>
      <c r="N22" s="99">
        <f>(I22*('Background Calcs'!B25*'Background Calcs'!$B$17/'Background Calcs'!$B$18)/'Background Calcs'!B12)/L22</f>
        <v>0</v>
      </c>
      <c r="O22" s="226" t="s">
        <v>18</v>
      </c>
      <c r="P22" s="204"/>
      <c r="Q22" s="92"/>
      <c r="S22" s="1"/>
      <c r="T22" s="1"/>
      <c r="U22" s="22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8" customHeight="1">
      <c r="A23" s="1"/>
      <c r="B23" s="7"/>
      <c r="C23" s="83"/>
      <c r="D23" s="50" t="s">
        <v>27</v>
      </c>
      <c r="E23" s="7"/>
      <c r="F23" s="7"/>
      <c r="G23" s="7"/>
      <c r="H23" s="44"/>
      <c r="I23" s="87"/>
      <c r="J23" s="19"/>
      <c r="K23" s="19"/>
      <c r="M23" s="211"/>
      <c r="N23" s="259"/>
      <c r="O23" s="66"/>
      <c r="P23" s="66"/>
      <c r="Q23" s="1"/>
      <c r="R23" s="1"/>
      <c r="S23" s="1"/>
      <c r="T23" s="1"/>
      <c r="U23" s="2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8" customHeight="1">
      <c r="A24" s="1"/>
      <c r="B24" s="7"/>
      <c r="C24" s="16" t="s">
        <v>28</v>
      </c>
      <c r="D24" s="12"/>
      <c r="E24" s="7"/>
      <c r="F24" s="7"/>
      <c r="I24" s="109">
        <f>I20-I22</f>
        <v>0</v>
      </c>
      <c r="J24" s="66" t="s">
        <v>17</v>
      </c>
      <c r="K24" s="66"/>
      <c r="L24" s="233">
        <f>L20</f>
        <v>1</v>
      </c>
      <c r="N24" s="99">
        <f>(SPA_AREA*('Background Calcs'!B25*'Background Calcs'!$B$17/'Background Calcs'!$B$18)/'Background Calcs'!B12)/L24</f>
        <v>0</v>
      </c>
      <c r="O24" s="204">
        <f>'Background Calcs'!E25</f>
        <v>1</v>
      </c>
      <c r="P24" s="204"/>
      <c r="Q24" s="99">
        <f>R24/'Background Calcs'!$F$49</f>
        <v>0</v>
      </c>
      <c r="R24" s="97">
        <f>IF(I24&lt;0,0,(('Background Calcs'!F25*I24)/L24))</f>
        <v>0</v>
      </c>
      <c r="S24" s="14"/>
      <c r="T24" s="1"/>
      <c r="U24" s="2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8.75" customHeight="1">
      <c r="A25" s="1"/>
      <c r="B25" s="7"/>
      <c r="D25" s="104" t="s">
        <v>29</v>
      </c>
      <c r="F25" s="7"/>
      <c r="G25" s="7"/>
      <c r="H25" s="44"/>
      <c r="I25" s="19"/>
      <c r="J25" s="19"/>
      <c r="K25" s="19"/>
      <c r="L25" s="19"/>
      <c r="M25" s="19"/>
      <c r="N25" s="259"/>
      <c r="O25" s="66"/>
      <c r="P25" s="66"/>
      <c r="Q25" s="95"/>
      <c r="R25" s="2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3.5" customHeight="1">
      <c r="A26" s="1"/>
      <c r="B26" s="7"/>
      <c r="D26" s="104"/>
      <c r="F26" s="7"/>
      <c r="G26" s="7"/>
      <c r="H26" s="44"/>
      <c r="I26" s="19"/>
      <c r="J26" s="19"/>
      <c r="K26" s="19"/>
      <c r="L26" s="19"/>
      <c r="M26" s="19"/>
      <c r="N26" s="259"/>
      <c r="O26" s="66"/>
      <c r="P26" s="66"/>
      <c r="Q26" s="95"/>
      <c r="R26" s="2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8.75" customHeight="1">
      <c r="A27" s="1"/>
      <c r="B27" s="7"/>
      <c r="C27" s="225" t="s">
        <v>30</v>
      </c>
      <c r="D27" s="12"/>
      <c r="E27" s="7"/>
      <c r="F27" s="7"/>
      <c r="I27" s="78">
        <v>0</v>
      </c>
      <c r="J27" s="66" t="s">
        <v>17</v>
      </c>
      <c r="K27" s="66"/>
      <c r="L27" s="79">
        <v>0.87</v>
      </c>
      <c r="N27" s="99">
        <f>(PSO_AREA*('Background Calcs'!B24*'Background Calcs'!$B$17/'Background Calcs'!$B$18)/'Background Calcs'!B12)/L27</f>
        <v>0</v>
      </c>
      <c r="O27" s="204">
        <f>'Background Calcs'!E24</f>
        <v>1</v>
      </c>
      <c r="P27" s="204"/>
      <c r="Q27" s="99">
        <f>R27/'Background Calcs'!$F$49</f>
        <v>0</v>
      </c>
      <c r="R27" s="97">
        <f>IF(I27&lt;0,0,(('Background Calcs'!F24*I27)/L27))</f>
        <v>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8.75" customHeight="1">
      <c r="A28" s="1"/>
      <c r="B28" s="7"/>
      <c r="C28" s="16"/>
      <c r="D28" s="50" t="s">
        <v>31</v>
      </c>
      <c r="E28" s="7"/>
      <c r="F28" s="7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8.75" customHeight="1">
      <c r="A29" s="1"/>
      <c r="B29" s="7"/>
      <c r="C29" s="12"/>
      <c r="D29" s="12"/>
      <c r="E29" s="7"/>
      <c r="F29" s="7"/>
      <c r="G29" s="7"/>
      <c r="H29" s="44"/>
      <c r="I29" s="36"/>
      <c r="J29" s="19"/>
      <c r="K29" s="19"/>
      <c r="L29" s="29"/>
      <c r="M29" s="234"/>
      <c r="O29" s="66"/>
      <c r="P29" s="66"/>
      <c r="Q29" s="95"/>
      <c r="R29" s="2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>
      <c r="A30" s="1"/>
      <c r="B30" s="7"/>
      <c r="C30" s="225" t="s">
        <v>32</v>
      </c>
      <c r="D30" s="12"/>
      <c r="E30" s="7"/>
      <c r="F30" s="7"/>
      <c r="I30" s="78">
        <v>0</v>
      </c>
      <c r="J30" s="19" t="s">
        <v>33</v>
      </c>
      <c r="K30" s="19"/>
      <c r="L30" s="31">
        <v>1</v>
      </c>
      <c r="N30" s="99">
        <f>(I30*('Background Calcs'!B26*'Background Calcs'!$B$17)/'Background Calcs'!B12)/L30</f>
        <v>0</v>
      </c>
      <c r="O30" s="204">
        <f>'Background Calcs'!E26</f>
        <v>0</v>
      </c>
      <c r="P30" s="204"/>
      <c r="Q30" s="99">
        <f>R30/'Background Calcs'!$F$49</f>
        <v>0</v>
      </c>
      <c r="R30" s="97">
        <f>IF(I30&lt;0,0,(('Background Calcs'!F26*I30)/L30))</f>
        <v>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4.25" customHeight="1">
      <c r="A31" s="1"/>
      <c r="B31" s="7"/>
      <c r="D31" s="104" t="s">
        <v>325</v>
      </c>
      <c r="E31" s="7"/>
      <c r="F31" s="7"/>
      <c r="G31" s="7"/>
      <c r="H31" s="44"/>
      <c r="I31" s="91"/>
      <c r="J31" s="19"/>
      <c r="K31" s="19"/>
      <c r="M31" s="89"/>
      <c r="O31" s="7"/>
      <c r="P31" s="7"/>
      <c r="Q31" s="95"/>
      <c r="R31" s="90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4.25" customHeight="1">
      <c r="A32" s="1"/>
      <c r="B32" s="7"/>
      <c r="D32" s="104"/>
      <c r="E32" s="7"/>
      <c r="F32" s="7"/>
      <c r="G32" s="7"/>
      <c r="H32" s="44"/>
      <c r="I32" s="91"/>
      <c r="J32" s="19"/>
      <c r="K32" s="19"/>
      <c r="M32" s="89"/>
      <c r="O32" s="7"/>
      <c r="P32" s="7"/>
      <c r="Q32" s="1"/>
      <c r="R32" s="9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6.5" customHeight="1">
      <c r="A33" s="1"/>
      <c r="B33" s="7"/>
      <c r="C33" s="225" t="s">
        <v>34</v>
      </c>
      <c r="D33" s="12"/>
      <c r="E33" s="50"/>
      <c r="F33" s="7"/>
      <c r="G33" s="7"/>
      <c r="H33" s="44"/>
      <c r="I33" s="78">
        <v>0</v>
      </c>
      <c r="J33" s="19" t="s">
        <v>33</v>
      </c>
      <c r="K33" s="19"/>
      <c r="L33" s="31">
        <v>1</v>
      </c>
      <c r="N33" s="99">
        <f>(I33*('Background Calcs'!B27*'Background Calcs'!$B$17)/'Background Calcs'!B12)/L33</f>
        <v>0</v>
      </c>
      <c r="O33" s="204">
        <f>'Background Calcs'!E27</f>
        <v>0</v>
      </c>
      <c r="P33" s="7"/>
      <c r="Q33" s="99">
        <f>R33/'Background Calcs'!$F$49</f>
        <v>0</v>
      </c>
      <c r="R33" s="97">
        <f>IF(I33&lt;0,0,(('Background Calcs'!F27*I33)/L33))</f>
        <v>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6.5" customHeight="1">
      <c r="A34" s="1"/>
      <c r="B34" s="7"/>
      <c r="D34" s="104" t="s">
        <v>35</v>
      </c>
      <c r="E34" s="50"/>
      <c r="F34" s="7"/>
      <c r="G34" s="7"/>
      <c r="H34" s="44"/>
      <c r="I34" s="91"/>
      <c r="J34" s="19"/>
      <c r="K34" s="19"/>
      <c r="M34" s="89"/>
      <c r="O34" s="87"/>
      <c r="P34" s="7"/>
      <c r="Q34" s="105"/>
      <c r="R34" s="9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6.5" customHeight="1">
      <c r="A35" s="1"/>
      <c r="B35" s="7"/>
      <c r="E35" s="50"/>
      <c r="F35" s="7"/>
      <c r="G35" s="7"/>
      <c r="H35" s="44"/>
      <c r="I35" s="205"/>
      <c r="J35" s="19"/>
      <c r="K35" s="19"/>
      <c r="L35" s="89"/>
      <c r="M35" s="89"/>
      <c r="O35" s="87"/>
      <c r="P35" s="7"/>
      <c r="Q35" s="105"/>
      <c r="R35" s="9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6.5" customHeight="1">
      <c r="A36" s="1"/>
      <c r="B36" s="7"/>
      <c r="C36" s="228" t="s">
        <v>36</v>
      </c>
      <c r="E36" s="50"/>
      <c r="F36" s="7"/>
      <c r="G36" s="7"/>
      <c r="H36" s="44"/>
      <c r="I36" s="78">
        <v>0</v>
      </c>
      <c r="J36" s="19" t="s">
        <v>37</v>
      </c>
      <c r="K36" s="19"/>
      <c r="L36" s="79">
        <v>0.87</v>
      </c>
      <c r="N36" s="99">
        <f>(I36*('Background Calcs'!B28*'Background Calcs'!$B$17/'Background Calcs'!$B$18)/'Background Calcs'!B12)/L36</f>
        <v>0</v>
      </c>
      <c r="O36" s="204">
        <f>'Background Calcs'!E28</f>
        <v>0</v>
      </c>
      <c r="P36" s="7"/>
      <c r="Q36" s="99">
        <f>R36/'Background Calcs'!$F$49</f>
        <v>0</v>
      </c>
      <c r="R36" s="97">
        <f>IF(I36&lt;0,0,(('Background Calcs'!F28*I36)/L36))</f>
        <v>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6.5" customHeight="1">
      <c r="A37" s="1"/>
      <c r="B37" s="7"/>
      <c r="C37" s="12"/>
      <c r="D37" s="61" t="s">
        <v>38</v>
      </c>
      <c r="E37" s="50"/>
      <c r="F37" s="7"/>
      <c r="G37" s="7"/>
      <c r="H37" s="44"/>
      <c r="I37" s="91"/>
      <c r="J37" s="19"/>
      <c r="K37" s="19"/>
      <c r="M37" s="89"/>
      <c r="O37" s="7"/>
      <c r="P37" s="7"/>
      <c r="Q37" s="105"/>
      <c r="R37" s="9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6.5" customHeight="1">
      <c r="A38" s="1"/>
      <c r="B38" s="7"/>
      <c r="C38" s="12"/>
      <c r="D38" s="61"/>
      <c r="E38" s="50"/>
      <c r="F38" s="7"/>
      <c r="G38" s="7"/>
      <c r="H38" s="44"/>
      <c r="I38" s="91"/>
      <c r="J38" s="19"/>
      <c r="K38" s="19"/>
      <c r="M38" s="89"/>
      <c r="O38" s="7"/>
      <c r="P38" s="7"/>
      <c r="Q38" s="105"/>
      <c r="R38" s="90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6.5" customHeight="1">
      <c r="A39" s="1"/>
      <c r="B39" s="7"/>
      <c r="C39" s="228" t="s">
        <v>39</v>
      </c>
      <c r="E39" s="50"/>
      <c r="F39" s="7"/>
      <c r="G39" s="7"/>
      <c r="H39" s="44"/>
      <c r="I39" s="78">
        <v>0</v>
      </c>
      <c r="J39" s="19" t="s">
        <v>37</v>
      </c>
      <c r="K39" s="19"/>
      <c r="L39" s="79">
        <v>0.87</v>
      </c>
      <c r="N39" s="99">
        <f>(I39*('Background Calcs'!B29*'Background Calcs'!$B$17/'Background Calcs'!$B$18)/'Background Calcs'!B12)/L39</f>
        <v>0</v>
      </c>
      <c r="O39" s="204">
        <f>'Background Calcs'!E29</f>
        <v>0</v>
      </c>
      <c r="P39" s="7"/>
      <c r="Q39" s="99">
        <f>R39/'Background Calcs'!$F$49</f>
        <v>0</v>
      </c>
      <c r="R39" s="97">
        <f>IF(I39&lt;0,0,(('Background Calcs'!F29*I39)/L39))</f>
        <v>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6.5" customHeight="1">
      <c r="A40" s="1"/>
      <c r="B40" s="7"/>
      <c r="C40" s="12"/>
      <c r="D40" s="61" t="s">
        <v>38</v>
      </c>
      <c r="E40" s="50"/>
      <c r="F40" s="7"/>
      <c r="G40" s="7"/>
      <c r="H40" s="44"/>
      <c r="M40" s="89"/>
      <c r="O40" s="7"/>
      <c r="P40" s="7"/>
      <c r="Q40" s="105"/>
      <c r="R40" s="9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" customHeight="1" thickBot="1">
      <c r="A41" s="1"/>
      <c r="B41" s="7"/>
      <c r="E41" s="50"/>
      <c r="F41" s="7"/>
      <c r="G41" s="7"/>
      <c r="H41" s="44"/>
      <c r="I41" s="91"/>
      <c r="J41" s="19"/>
      <c r="K41" s="19"/>
      <c r="L41" s="89"/>
      <c r="M41" s="89"/>
      <c r="N41" s="89"/>
      <c r="O41" s="7"/>
      <c r="P41" s="7"/>
      <c r="Q41" s="95"/>
      <c r="R41" s="90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" customHeight="1" thickBot="1">
      <c r="A42" s="1"/>
      <c r="B42" s="7"/>
      <c r="C42" s="12"/>
      <c r="D42" s="12"/>
      <c r="E42" s="39"/>
      <c r="F42" s="7"/>
      <c r="G42" s="7"/>
      <c r="H42" s="7"/>
      <c r="I42" s="7"/>
      <c r="J42" s="7"/>
      <c r="K42" s="7"/>
      <c r="L42" s="75"/>
      <c r="M42" s="75"/>
      <c r="N42" s="75"/>
      <c r="O42" s="23" t="s">
        <v>40</v>
      </c>
      <c r="P42" s="23"/>
      <c r="Q42" s="103">
        <f>SUM(Q17,Q24,Q27,Q30,Q33,Q36,Q39)</f>
        <v>0</v>
      </c>
      <c r="R42" s="98">
        <f>SUM(R13:R39)</f>
        <v>0</v>
      </c>
      <c r="S42" s="38"/>
      <c r="T42" s="38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" customHeight="1" thickBot="1">
      <c r="A43" s="1"/>
      <c r="B43" s="30"/>
      <c r="C43" s="40"/>
      <c r="D43" s="40"/>
      <c r="E43" s="40"/>
      <c r="F43" s="30"/>
      <c r="G43" s="30"/>
      <c r="H43" s="30"/>
      <c r="I43" s="30"/>
      <c r="J43" s="34"/>
      <c r="K43" s="34"/>
      <c r="L43" s="32"/>
      <c r="M43" s="32"/>
      <c r="N43" s="32"/>
      <c r="O43" s="30"/>
      <c r="P43" s="30"/>
      <c r="Q43" s="35"/>
      <c r="R43" s="35"/>
      <c r="S43" s="37"/>
      <c r="T43" s="37"/>
      <c r="U43" s="4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" customHeight="1" thickTop="1">
      <c r="A44" s="1"/>
      <c r="C44" s="12"/>
      <c r="D44" s="12"/>
      <c r="E44" s="12"/>
      <c r="F44" s="7"/>
      <c r="G44" s="7"/>
      <c r="H44" s="7"/>
      <c r="I44" s="7"/>
      <c r="J44" s="23"/>
      <c r="K44" s="23"/>
      <c r="L44" s="10"/>
      <c r="M44" s="10"/>
      <c r="N44" s="10"/>
      <c r="O44" s="7"/>
      <c r="P44" s="7"/>
      <c r="Q44" s="11"/>
      <c r="R44" s="11"/>
      <c r="S44" s="37"/>
      <c r="T44" s="37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" customHeight="1" thickBot="1">
      <c r="A45" s="1"/>
      <c r="B45" s="85" t="s">
        <v>41</v>
      </c>
      <c r="L45" s="10"/>
      <c r="M45" s="10"/>
      <c r="N45" s="10"/>
      <c r="O45" s="7"/>
      <c r="P45" s="7"/>
      <c r="Q45" s="7"/>
      <c r="R45" s="7"/>
      <c r="S45" s="1"/>
      <c r="T45" s="1"/>
      <c r="U45" s="42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" customHeight="1">
      <c r="A46" s="1"/>
      <c r="B46" s="85"/>
      <c r="L46" s="10"/>
      <c r="M46" s="10"/>
      <c r="N46" s="10"/>
      <c r="O46" s="7"/>
      <c r="P46" s="7"/>
      <c r="Q46" s="280" t="s">
        <v>42</v>
      </c>
      <c r="R46" s="281"/>
      <c r="S46" s="38"/>
      <c r="T46" s="38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" customHeight="1" thickBot="1">
      <c r="A47" s="1"/>
      <c r="B47" s="43"/>
      <c r="C47" s="213" t="s">
        <v>43</v>
      </c>
      <c r="D47" s="217"/>
      <c r="E47" s="262"/>
      <c r="F47" s="262"/>
      <c r="G47" s="217"/>
      <c r="H47" s="217"/>
      <c r="I47" s="217"/>
      <c r="J47" s="217"/>
      <c r="K47" s="217"/>
      <c r="L47" s="217"/>
      <c r="M47" s="217"/>
      <c r="N47" s="217"/>
      <c r="O47" s="263"/>
      <c r="P47" s="264"/>
      <c r="Q47" s="235" t="s">
        <v>44</v>
      </c>
      <c r="R47" s="236" t="s">
        <v>45</v>
      </c>
      <c r="S47" s="37"/>
      <c r="T47" s="37"/>
      <c r="U47" s="4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" customHeight="1">
      <c r="A48" s="1"/>
      <c r="B48" s="7"/>
      <c r="C48" s="12"/>
      <c r="D48" s="7"/>
      <c r="E48" s="7"/>
      <c r="F48" s="7"/>
      <c r="G48" s="86"/>
      <c r="H48" s="45"/>
      <c r="I48" s="7"/>
      <c r="J48" s="45"/>
      <c r="K48" s="45"/>
      <c r="L48" s="7"/>
      <c r="M48" s="7"/>
      <c r="N48" s="7"/>
      <c r="O48" s="12"/>
      <c r="P48" s="12"/>
      <c r="S48" s="37"/>
      <c r="T48" s="37"/>
      <c r="U48" s="4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" customHeight="1">
      <c r="A49" s="1"/>
      <c r="B49" s="7"/>
      <c r="C49" s="228" t="s">
        <v>46</v>
      </c>
      <c r="D49" s="7"/>
      <c r="E49" s="7"/>
      <c r="F49" s="7"/>
      <c r="G49" s="7"/>
      <c r="H49" s="7"/>
      <c r="I49" s="19"/>
      <c r="J49" s="46" t="s">
        <v>47</v>
      </c>
      <c r="K49" s="46"/>
      <c r="L49" s="109">
        <f>HP!K45</f>
        <v>0</v>
      </c>
      <c r="M49" s="209"/>
      <c r="N49" s="209"/>
      <c r="O49" s="10"/>
      <c r="P49" s="10"/>
      <c r="Q49" s="99">
        <f>R49/'Background Calcs'!$F$49</f>
        <v>0</v>
      </c>
      <c r="R49" s="97">
        <f>L49/10000*'Background Calcs'!F45*(HP!K48/'Background Calcs'!B19)</f>
        <v>0</v>
      </c>
      <c r="S49" s="37"/>
      <c r="T49" s="37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customHeight="1">
      <c r="A50" s="1"/>
      <c r="B50" s="7"/>
      <c r="C50" s="12"/>
      <c r="D50" s="18" t="s">
        <v>48</v>
      </c>
      <c r="G50" s="7"/>
      <c r="H50" s="7"/>
      <c r="I50" s="19"/>
      <c r="J50" s="44"/>
      <c r="K50" s="44"/>
      <c r="L50" s="7"/>
      <c r="M50" s="7"/>
      <c r="N50" s="7"/>
      <c r="O50" s="19"/>
      <c r="P50" s="19"/>
      <c r="R50" s="19"/>
      <c r="S50" s="1"/>
      <c r="T50" s="1"/>
      <c r="U50" s="47"/>
      <c r="V50" s="1"/>
      <c r="W50" s="22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.75" customHeight="1">
      <c r="A51" s="1"/>
      <c r="B51" s="7"/>
      <c r="C51" s="12"/>
      <c r="D51" s="18"/>
      <c r="G51" s="7"/>
      <c r="H51" s="7"/>
      <c r="I51" s="19"/>
      <c r="J51" s="44"/>
      <c r="K51" s="44"/>
      <c r="L51" s="7"/>
      <c r="M51" s="7"/>
      <c r="N51" s="7"/>
      <c r="O51" s="19"/>
      <c r="P51" s="19"/>
      <c r="R51" s="19"/>
      <c r="S51" s="1"/>
      <c r="T51" s="1"/>
      <c r="U51" s="47"/>
      <c r="V51" s="1"/>
      <c r="W51" s="22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.75" customHeight="1">
      <c r="A52" s="1"/>
      <c r="B52" s="7"/>
      <c r="C52" s="228" t="s">
        <v>49</v>
      </c>
      <c r="D52" s="7"/>
      <c r="G52" s="7"/>
      <c r="H52" s="7"/>
      <c r="I52" s="19"/>
      <c r="J52" s="46" t="s">
        <v>47</v>
      </c>
      <c r="K52" s="46"/>
      <c r="L52" s="109">
        <f>HP!K19</f>
        <v>0</v>
      </c>
      <c r="M52" s="209"/>
      <c r="N52" s="209"/>
      <c r="O52" s="19"/>
      <c r="P52" s="19"/>
      <c r="Q52" s="99">
        <f>R52/'Background Calcs'!$F$49</f>
        <v>0</v>
      </c>
      <c r="R52" s="97">
        <f>L52/10000*'Background Calcs'!F46*(HP!K22/'Background Calcs'!B20)</f>
        <v>0</v>
      </c>
      <c r="S52" s="1"/>
      <c r="T52" s="1"/>
      <c r="U52" s="47"/>
      <c r="V52" s="1"/>
      <c r="W52" s="22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75" customHeight="1">
      <c r="A53" s="1"/>
      <c r="B53" s="7"/>
      <c r="C53" s="12"/>
      <c r="D53" s="18" t="s">
        <v>50</v>
      </c>
      <c r="G53" s="7"/>
      <c r="H53" s="7"/>
      <c r="I53" s="19"/>
      <c r="J53" s="44"/>
      <c r="K53" s="44"/>
      <c r="L53" s="7"/>
      <c r="M53" s="7"/>
      <c r="N53" s="7"/>
      <c r="O53" s="19"/>
      <c r="P53" s="19"/>
      <c r="S53" s="1"/>
      <c r="T53" s="1"/>
      <c r="U53" s="47"/>
      <c r="V53" s="1"/>
      <c r="W53" s="22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.75" customHeight="1">
      <c r="A54" s="1"/>
      <c r="B54" s="7"/>
      <c r="C54" s="12"/>
      <c r="D54" s="18"/>
      <c r="G54" s="7"/>
      <c r="H54" s="7"/>
      <c r="I54" s="19"/>
      <c r="J54" s="44"/>
      <c r="K54" s="44"/>
      <c r="L54" s="7"/>
      <c r="M54" s="7"/>
      <c r="N54" s="7"/>
      <c r="O54" s="19"/>
      <c r="P54" s="19"/>
      <c r="S54" s="1"/>
      <c r="T54" s="1"/>
      <c r="U54" s="47"/>
      <c r="V54" s="1"/>
      <c r="W54" s="22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.75" customHeight="1">
      <c r="A55" s="1"/>
      <c r="B55" s="7"/>
      <c r="C55" s="228" t="s">
        <v>51</v>
      </c>
      <c r="D55" s="7"/>
      <c r="E55" s="7"/>
      <c r="F55" s="7"/>
      <c r="G55" s="7"/>
      <c r="H55" s="7"/>
      <c r="I55" s="7"/>
      <c r="J55" s="23" t="s">
        <v>17</v>
      </c>
      <c r="K55" s="23"/>
      <c r="L55" s="222">
        <v>0</v>
      </c>
      <c r="M55" s="91"/>
      <c r="N55" s="91"/>
      <c r="O55" s="10"/>
      <c r="P55" s="10"/>
      <c r="Q55" s="99">
        <f>R55/'Background Calcs'!$F$49</f>
        <v>0</v>
      </c>
      <c r="R55" s="97">
        <f>L55*'Background Calcs'!F47</f>
        <v>0</v>
      </c>
      <c r="S55" s="1"/>
      <c r="T55" s="1"/>
      <c r="U55" s="47"/>
      <c r="V55" s="1"/>
      <c r="W55" s="22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.75" customHeight="1">
      <c r="A56" s="1"/>
      <c r="B56" s="7"/>
      <c r="C56" s="12"/>
      <c r="D56" s="50" t="s">
        <v>52</v>
      </c>
      <c r="E56" s="7"/>
      <c r="G56" s="7"/>
      <c r="H56" s="7"/>
      <c r="I56" s="19"/>
      <c r="J56" s="44"/>
      <c r="K56" s="44"/>
      <c r="L56" s="7"/>
      <c r="M56" s="7"/>
      <c r="N56" s="7"/>
      <c r="O56" s="19"/>
      <c r="P56" s="19"/>
      <c r="R56" s="19"/>
      <c r="S56" s="1"/>
      <c r="T56" s="1"/>
      <c r="U56" s="47"/>
      <c r="V56" s="1"/>
      <c r="W56" s="22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.75" customHeight="1">
      <c r="A57" s="1"/>
      <c r="B57" s="7"/>
      <c r="C57" s="12"/>
      <c r="D57" s="50"/>
      <c r="E57" s="7"/>
      <c r="G57" s="7"/>
      <c r="H57" s="7"/>
      <c r="I57" s="19"/>
      <c r="J57" s="44"/>
      <c r="K57" s="44"/>
      <c r="L57" s="7"/>
      <c r="M57" s="7"/>
      <c r="N57" s="7"/>
      <c r="O57" s="19"/>
      <c r="P57" s="19"/>
      <c r="R57" s="19"/>
      <c r="S57" s="1"/>
      <c r="T57" s="1"/>
      <c r="U57" s="47"/>
      <c r="V57" s="1"/>
      <c r="W57" s="22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.75" customHeight="1">
      <c r="A58" s="1"/>
      <c r="B58" s="7"/>
      <c r="C58" s="228" t="s">
        <v>53</v>
      </c>
      <c r="D58" s="7"/>
      <c r="E58" s="7"/>
      <c r="F58" s="7"/>
      <c r="G58" s="7"/>
      <c r="H58" s="7"/>
      <c r="I58" s="19"/>
      <c r="J58" s="55" t="s">
        <v>54</v>
      </c>
      <c r="K58" s="55"/>
      <c r="L58" s="99">
        <f>'PV Generation'!C45</f>
        <v>0</v>
      </c>
      <c r="M58" s="105"/>
      <c r="N58" s="105"/>
      <c r="O58" s="10"/>
      <c r="P58" s="10"/>
      <c r="Q58" s="99">
        <f>'PV Generation'!C46</f>
        <v>0</v>
      </c>
      <c r="R58" s="97">
        <f>Q58*'Background Calcs'!F49</f>
        <v>0</v>
      </c>
      <c r="S58" s="1"/>
      <c r="T58" s="1"/>
      <c r="U58" s="47"/>
      <c r="V58" s="1"/>
      <c r="W58" s="22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.75" customHeight="1">
      <c r="A59" s="1"/>
      <c r="B59" s="7"/>
      <c r="C59" s="43"/>
      <c r="D59" s="50" t="s">
        <v>55</v>
      </c>
      <c r="E59" s="7"/>
      <c r="G59" s="7"/>
      <c r="H59" s="7"/>
      <c r="I59" s="7"/>
      <c r="J59" s="10"/>
      <c r="K59" s="10"/>
      <c r="L59" s="10"/>
      <c r="M59" s="10"/>
      <c r="N59" s="10"/>
      <c r="O59" s="7"/>
      <c r="P59" s="7"/>
      <c r="R59" s="7"/>
      <c r="S59" s="1"/>
      <c r="T59" s="1"/>
      <c r="U59" s="47"/>
      <c r="V59" s="1"/>
      <c r="W59" s="22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5.75" customHeight="1">
      <c r="A60" s="1"/>
      <c r="B60" s="7"/>
      <c r="C60" s="43"/>
      <c r="D60" s="50"/>
      <c r="E60" s="7"/>
      <c r="G60" s="7"/>
      <c r="H60" s="7"/>
      <c r="I60" s="7"/>
      <c r="J60" s="10"/>
      <c r="K60" s="10"/>
      <c r="L60" s="10"/>
      <c r="M60" s="10"/>
      <c r="N60" s="10"/>
      <c r="O60" s="7"/>
      <c r="P60" s="7"/>
      <c r="R60" s="7"/>
      <c r="S60" s="1"/>
      <c r="T60" s="1"/>
      <c r="U60" s="47"/>
      <c r="V60" s="1"/>
      <c r="W60" s="22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.75" customHeight="1">
      <c r="A61" s="1"/>
      <c r="B61" s="7"/>
      <c r="C61" s="225" t="s">
        <v>56</v>
      </c>
      <c r="D61" s="87"/>
      <c r="E61" s="7"/>
      <c r="F61" s="50"/>
      <c r="G61" s="7"/>
      <c r="H61" s="7"/>
      <c r="I61" s="7"/>
      <c r="J61" s="23"/>
      <c r="K61" s="23"/>
      <c r="L61" s="10"/>
      <c r="M61" s="10"/>
      <c r="N61" s="10"/>
      <c r="O61" s="10"/>
      <c r="P61" s="10"/>
      <c r="Q61" s="99">
        <f>'Alt Energy Source'!C16</f>
        <v>0</v>
      </c>
      <c r="R61" s="97">
        <f>Q61*'Background Calcs'!F49</f>
        <v>0</v>
      </c>
      <c r="S61" s="48"/>
      <c r="T61" s="48"/>
      <c r="V61" s="1"/>
      <c r="W61" s="49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" customHeight="1" thickBot="1">
      <c r="A62" s="1"/>
      <c r="B62" s="7"/>
      <c r="C62" s="43"/>
      <c r="D62" s="50" t="s">
        <v>57</v>
      </c>
      <c r="E62" s="7"/>
      <c r="G62" s="7"/>
      <c r="H62" s="7"/>
      <c r="I62" s="7"/>
      <c r="J62" s="10"/>
      <c r="K62" s="10"/>
      <c r="L62" s="10"/>
      <c r="M62" s="10"/>
      <c r="N62" s="10"/>
      <c r="O62" s="7"/>
      <c r="P62" s="7"/>
      <c r="R62" s="7"/>
      <c r="S62" s="48"/>
      <c r="T62" s="48"/>
      <c r="U62" s="1"/>
      <c r="V62" s="1"/>
      <c r="W62" s="5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5.75" customHeight="1" thickBot="1">
      <c r="A63" s="1"/>
      <c r="B63" s="7"/>
      <c r="C63" s="43"/>
      <c r="D63" s="83"/>
      <c r="E63" s="7"/>
      <c r="F63" s="7"/>
      <c r="G63" s="7"/>
      <c r="H63" s="7"/>
      <c r="I63" s="7"/>
      <c r="J63" s="10"/>
      <c r="K63" s="10"/>
      <c r="L63" s="10"/>
      <c r="M63" s="10"/>
      <c r="N63" s="10"/>
      <c r="O63" s="23" t="s">
        <v>58</v>
      </c>
      <c r="P63" s="23"/>
      <c r="Q63" s="103">
        <f>SUM(Q49:Q62)</f>
        <v>0</v>
      </c>
      <c r="R63" s="98">
        <f>SUM(R49:R61)</f>
        <v>0</v>
      </c>
      <c r="S63" s="48"/>
      <c r="T63" s="48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5.75" customHeight="1" thickBot="1">
      <c r="A64" s="1"/>
      <c r="B64" s="200"/>
      <c r="C64" s="201"/>
      <c r="D64" s="201"/>
      <c r="E64" s="200"/>
      <c r="F64" s="200"/>
      <c r="G64" s="200"/>
      <c r="H64" s="200"/>
      <c r="I64" s="202"/>
      <c r="J64" s="203"/>
      <c r="K64" s="203"/>
      <c r="L64" s="203"/>
      <c r="M64" s="203"/>
      <c r="N64" s="203"/>
      <c r="O64" s="203"/>
      <c r="P64" s="203"/>
      <c r="Q64" s="203"/>
      <c r="R64" s="200"/>
      <c r="S64" s="48"/>
      <c r="T64" s="48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6.5" customHeight="1" thickTop="1">
      <c r="A65" s="1"/>
      <c r="B65" s="7"/>
      <c r="C65" s="7"/>
      <c r="D65" s="87"/>
      <c r="E65" s="7"/>
      <c r="F65" s="7"/>
      <c r="G65" s="7"/>
      <c r="H65" s="7"/>
      <c r="I65" s="7"/>
      <c r="J65" s="7"/>
      <c r="K65" s="7"/>
      <c r="L65" s="7"/>
      <c r="M65" s="7"/>
      <c r="N65" s="7"/>
      <c r="O65" s="23"/>
      <c r="P65" s="23"/>
      <c r="Q65" s="23"/>
      <c r="R65" s="1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6.5" customHeight="1">
      <c r="A66" s="1"/>
      <c r="B66" s="56" t="s">
        <v>59</v>
      </c>
      <c r="C66" s="7"/>
      <c r="D66" s="87"/>
      <c r="E66" s="7"/>
      <c r="F66" s="7"/>
      <c r="G66" s="7"/>
      <c r="H66" s="7"/>
      <c r="I66" s="7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" customHeight="1">
      <c r="A67" s="1"/>
      <c r="B67" s="56"/>
      <c r="D67" s="83"/>
      <c r="E67" s="83"/>
      <c r="F67" s="83"/>
      <c r="G67" s="83"/>
      <c r="H67" s="83"/>
      <c r="I67" s="7"/>
      <c r="J67" s="7"/>
      <c r="K67" s="7"/>
      <c r="O67" s="7"/>
      <c r="P67" s="7"/>
      <c r="Q67" s="100" t="s">
        <v>60</v>
      </c>
      <c r="R67" s="100" t="s">
        <v>15</v>
      </c>
      <c r="S67" s="53"/>
      <c r="T67" s="5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5" customHeight="1">
      <c r="A68" s="1"/>
      <c r="B68" s="56"/>
      <c r="C68" s="83" t="s">
        <v>61</v>
      </c>
      <c r="D68" s="75"/>
      <c r="E68" s="75"/>
      <c r="F68" s="75"/>
      <c r="G68" s="75"/>
      <c r="H68" s="75"/>
      <c r="I68" s="75"/>
      <c r="J68" s="75"/>
      <c r="K68" s="75"/>
      <c r="L68" s="7"/>
      <c r="M68" s="7"/>
      <c r="N68" s="7"/>
      <c r="Q68" s="198">
        <f>Q42</f>
        <v>0</v>
      </c>
      <c r="R68" s="199">
        <f>R42</f>
        <v>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5" customHeight="1">
      <c r="A69" s="1"/>
      <c r="B69" s="7"/>
      <c r="C69" s="83" t="s">
        <v>62</v>
      </c>
      <c r="D69" s="7"/>
      <c r="E69" s="7"/>
      <c r="F69" s="7"/>
      <c r="G69" s="7"/>
      <c r="H69" s="7"/>
      <c r="I69" s="7"/>
      <c r="J69" s="7"/>
      <c r="K69" s="7"/>
      <c r="Q69" s="99">
        <f>Q63</f>
        <v>0</v>
      </c>
      <c r="R69" s="97">
        <f>R63</f>
        <v>0</v>
      </c>
      <c r="S69" s="1"/>
      <c r="T69" s="1"/>
      <c r="U69" s="5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5" customHeight="1" thickBot="1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O70" s="23" t="s">
        <v>63</v>
      </c>
      <c r="P70" s="23"/>
      <c r="Q70" s="23"/>
      <c r="R70" s="102">
        <v>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5" customHeight="1" thickBot="1">
      <c r="A71" s="1"/>
      <c r="B71" s="16"/>
      <c r="D71" s="23" t="s">
        <v>64</v>
      </c>
      <c r="E71" s="276"/>
      <c r="F71" s="276"/>
      <c r="G71" s="276"/>
      <c r="H71" s="7"/>
      <c r="I71" s="7"/>
      <c r="J71" s="10"/>
      <c r="K71" s="10"/>
      <c r="L71" s="10"/>
      <c r="M71" s="10"/>
      <c r="N71" s="10"/>
      <c r="O71" s="23" t="s">
        <v>65</v>
      </c>
      <c r="P71" s="23"/>
      <c r="Q71" s="23"/>
      <c r="R71" s="101">
        <f>IF((R68-R69-R70)&lt;0,0,(R68-R69-R70))</f>
        <v>0</v>
      </c>
      <c r="S71" s="1"/>
      <c r="T71" s="1"/>
      <c r="U71" s="4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5" customHeight="1">
      <c r="A72" s="1"/>
      <c r="B72" s="16"/>
      <c r="D72" s="96" t="s">
        <v>66</v>
      </c>
      <c r="E72" s="277"/>
      <c r="F72" s="277"/>
      <c r="G72" s="277"/>
      <c r="H72" s="7"/>
      <c r="I72" s="7"/>
      <c r="J72" s="10"/>
      <c r="K72" s="10"/>
      <c r="L72" s="10"/>
      <c r="M72" s="10"/>
      <c r="N72" s="10"/>
      <c r="O72" s="22"/>
      <c r="P72" s="22"/>
      <c r="Q72" s="22"/>
      <c r="R72" s="67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5" customHeight="1">
      <c r="A73" s="1"/>
      <c r="D73" s="96" t="s">
        <v>67</v>
      </c>
      <c r="E73" s="277"/>
      <c r="F73" s="277"/>
      <c r="G73" s="277"/>
      <c r="H73" s="7"/>
      <c r="I73" s="7"/>
      <c r="J73" s="10"/>
      <c r="K73" s="10"/>
      <c r="L73" s="10"/>
      <c r="M73" s="10"/>
      <c r="N73" s="10"/>
      <c r="O73" s="23"/>
      <c r="P73" s="23"/>
      <c r="Q73" s="23"/>
      <c r="R73" s="11"/>
      <c r="S73" s="1"/>
      <c r="T73" s="1"/>
      <c r="U73" s="47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6.5" customHeight="1">
      <c r="A74" s="1"/>
      <c r="H74" s="7"/>
      <c r="I74" s="191"/>
      <c r="J74" s="22"/>
      <c r="K74" s="22"/>
      <c r="L74" s="22"/>
      <c r="M74" s="22"/>
      <c r="N74" s="22"/>
      <c r="O74" s="22"/>
      <c r="P74" s="22"/>
      <c r="Q74" s="22"/>
      <c r="R74" s="2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6.5" customHeight="1">
      <c r="A75" s="1"/>
      <c r="H75" s="7"/>
      <c r="I75" s="44"/>
      <c r="J75" s="22"/>
      <c r="K75" s="22"/>
      <c r="L75" s="22"/>
      <c r="M75" s="22"/>
      <c r="N75" s="22"/>
      <c r="O75" s="22"/>
      <c r="P75" s="22"/>
      <c r="Q75" s="22"/>
      <c r="R75" s="22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6.5" customHeight="1">
      <c r="A76" s="1"/>
      <c r="J76" s="22"/>
      <c r="K76" s="22"/>
      <c r="L76" s="22"/>
      <c r="M76" s="22"/>
      <c r="N76" s="22"/>
      <c r="O76" s="22"/>
      <c r="P76" s="22"/>
      <c r="Q76" s="22"/>
      <c r="R76" s="22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5.75" customHeight="1">
      <c r="A77" s="1"/>
      <c r="B77" s="7"/>
      <c r="C77" s="7"/>
      <c r="D77" s="7"/>
      <c r="E77" s="57"/>
      <c r="F77" s="7"/>
      <c r="G77" s="57"/>
      <c r="H77" s="7"/>
      <c r="I77" s="7"/>
      <c r="J77" s="7"/>
      <c r="K77" s="7"/>
      <c r="L77" s="7"/>
      <c r="M77" s="7"/>
      <c r="N77" s="7"/>
      <c r="O77" s="7"/>
      <c r="P77" s="7"/>
      <c r="Q77" s="58"/>
      <c r="R77" s="59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5" customHeight="1">
      <c r="A78" s="1"/>
      <c r="B78" s="60"/>
      <c r="C78" s="75"/>
      <c r="D78" s="7"/>
      <c r="E78" s="75"/>
      <c r="F78" s="7"/>
      <c r="G78" s="7"/>
      <c r="H78" s="7"/>
      <c r="I78" s="61"/>
      <c r="J78" s="7"/>
      <c r="K78" s="7"/>
      <c r="L78" s="7"/>
      <c r="M78" s="7"/>
      <c r="N78" s="7"/>
      <c r="O78" s="7"/>
      <c r="P78" s="7"/>
      <c r="Q78" s="58"/>
      <c r="R78" s="59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5" customHeight="1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6.5" customHeight="1">
      <c r="A80" s="1"/>
      <c r="B80" s="66"/>
      <c r="C80" s="7"/>
      <c r="D80" s="7"/>
      <c r="E80" s="7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6.5" customHeight="1">
      <c r="A81" s="1"/>
      <c r="B81" s="66"/>
      <c r="C81" s="7"/>
      <c r="D81" s="7"/>
      <c r="E81" s="7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6.5" customHeight="1">
      <c r="A82" s="1"/>
      <c r="B82" s="1"/>
      <c r="C82" s="1"/>
      <c r="D82" s="1"/>
      <c r="E82" s="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5" customHeight="1">
      <c r="A83" s="1"/>
      <c r="B83" s="17"/>
      <c r="C83" s="1"/>
      <c r="D83" s="1"/>
      <c r="E83" s="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7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5.75" customHeight="1">
      <c r="A84" s="1"/>
      <c r="C84" s="1"/>
      <c r="D84" s="1"/>
      <c r="E84" s="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7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6.5" customHeight="1">
      <c r="A85" s="1"/>
      <c r="C85" s="1"/>
      <c r="D85" s="1"/>
      <c r="E85" s="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7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6.5" customHeight="1">
      <c r="A86" s="1"/>
      <c r="C86" s="1"/>
      <c r="D86" s="1"/>
      <c r="E86" s="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7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7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7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7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27.95" customHeight="1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7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5" customHeight="1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7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" customHeight="1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7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" customHeight="1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7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" customHeight="1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93"/>
      <c r="T94" s="22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" customHeight="1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93"/>
      <c r="T95" s="22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" customHeight="1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2"/>
      <c r="T96" s="22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" customHeight="1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2"/>
      <c r="T97" s="22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" hidden="1" customHeight="1">
      <c r="A98" s="1"/>
      <c r="B98" s="6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2"/>
      <c r="T98" s="22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2"/>
      <c r="T99" s="22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2"/>
      <c r="T100" s="22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  <row r="1001" spans="1:40" ht="12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</row>
    <row r="1002" spans="1:40" ht="12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</row>
    <row r="1003" spans="1:40" ht="12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</row>
    <row r="1004" spans="1:40" ht="12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</row>
    <row r="1005" spans="1:40" ht="12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</row>
    <row r="1006" spans="1:40" ht="12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</row>
    <row r="1007" spans="1:40" ht="12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</row>
    <row r="1008" spans="1:40" ht="12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</row>
    <row r="1009" spans="1:40" ht="12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</row>
    <row r="1010" spans="1:40" ht="12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</row>
    <row r="1011" spans="1:40" ht="12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</row>
    <row r="1012" spans="1:40" ht="12" customHeight="1">
      <c r="A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</row>
    <row r="1013" spans="1:40" ht="12" customHeight="1">
      <c r="A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</row>
    <row r="1014" spans="1:40" ht="12" customHeight="1">
      <c r="A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</row>
    <row r="1015" spans="1:40" ht="12" customHeight="1">
      <c r="A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</row>
    <row r="1016" spans="1:40" ht="12" customHeight="1">
      <c r="A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</row>
    <row r="1017" spans="1:40" ht="12" customHeight="1">
      <c r="A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</row>
    <row r="1018" spans="1:40" ht="12" customHeight="1">
      <c r="A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</row>
    <row r="1019" spans="1:40" ht="12" customHeight="1">
      <c r="A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</row>
    <row r="1020" spans="1:40" ht="12" customHeight="1">
      <c r="A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</row>
    <row r="1021" spans="1:40" ht="12" customHeight="1">
      <c r="A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</row>
    <row r="1022" spans="1:40" ht="12" customHeight="1">
      <c r="A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</row>
    <row r="1023" spans="1:40" ht="12" customHeight="1">
      <c r="A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</row>
    <row r="1024" spans="1:40" ht="12" customHeight="1">
      <c r="A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</row>
    <row r="1025" spans="1:40" ht="12" customHeight="1">
      <c r="A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</row>
  </sheetData>
  <sheetProtection algorithmName="SHA-512" hashValue="08+Wf3EFZg9MCY7Yx/UvCmNJ+9XJLIogfed+S3b8ZzlWnBOdTmuK/rPL9CtHDXRWv7/TP5m2vI/mrC3MclmzMA==" saltValue="CYltPtUZmMIP01d7lsN43w==" spinCount="100000" sheet="1" objects="1" scenarios="1"/>
  <mergeCells count="7">
    <mergeCell ref="E7:R7"/>
    <mergeCell ref="B7:D7"/>
    <mergeCell ref="E71:G71"/>
    <mergeCell ref="E72:G72"/>
    <mergeCell ref="E73:G73"/>
    <mergeCell ref="Q11:R11"/>
    <mergeCell ref="Q46:R46"/>
  </mergeCells>
  <conditionalFormatting sqref="R65">
    <cfRule type="expression" dxfId="83" priority="37">
      <formula>($J$63&gt;240000000)</formula>
    </cfRule>
  </conditionalFormatting>
  <conditionalFormatting sqref="J63:N63 J49:K49 O49:P49 R49 O55:P55 O58:P58 R58">
    <cfRule type="expression" dxfId="82" priority="38">
      <formula>#REF!&gt;240000000</formula>
    </cfRule>
  </conditionalFormatting>
  <conditionalFormatting sqref="I49 L55:N55 I58 I30:I35">
    <cfRule type="cellIs" dxfId="81" priority="39" operator="lessThan">
      <formula>0</formula>
    </cfRule>
  </conditionalFormatting>
  <conditionalFormatting sqref="J64:Q64 O56:P57 R56:R57 O50:P54 R50:R51">
    <cfRule type="cellIs" dxfId="80" priority="40" operator="greaterThan">
      <formula>240000000</formula>
    </cfRule>
  </conditionalFormatting>
  <conditionalFormatting sqref="L27 M23 L29:M29 L35:M35">
    <cfRule type="cellIs" dxfId="79" priority="41" operator="lessThan">
      <formula>0.85</formula>
    </cfRule>
  </conditionalFormatting>
  <conditionalFormatting sqref="L27 M23 L29:M29 L35:M35">
    <cfRule type="cellIs" dxfId="78" priority="42" operator="greaterThan">
      <formula>1</formula>
    </cfRule>
  </conditionalFormatting>
  <conditionalFormatting sqref="I41">
    <cfRule type="cellIs" dxfId="77" priority="45" operator="lessThan">
      <formula>0</formula>
    </cfRule>
  </conditionalFormatting>
  <conditionalFormatting sqref="L30 L41:N41 M31:M32 M37:M38 L33 M34 M40">
    <cfRule type="cellIs" dxfId="76" priority="46" operator="lessThan">
      <formula>0.85</formula>
    </cfRule>
  </conditionalFormatting>
  <conditionalFormatting sqref="L30 L41:N41 M31:M32 M37:M38 L33 M34 M40">
    <cfRule type="cellIs" dxfId="75" priority="47" operator="greaterThan">
      <formula>1</formula>
    </cfRule>
  </conditionalFormatting>
  <conditionalFormatting sqref="O61:P61 R61">
    <cfRule type="expression" dxfId="74" priority="35">
      <formula>#REF!&gt;240000000</formula>
    </cfRule>
  </conditionalFormatting>
  <conditionalFormatting sqref="R73">
    <cfRule type="expression" dxfId="73" priority="33">
      <formula>($J$63&gt;240000000)</formula>
    </cfRule>
  </conditionalFormatting>
  <conditionalFormatting sqref="U3">
    <cfRule type="cellIs" dxfId="72" priority="31" operator="lessThan">
      <formula>0</formula>
    </cfRule>
  </conditionalFormatting>
  <conditionalFormatting sqref="L36">
    <cfRule type="cellIs" dxfId="71" priority="26" operator="lessThan">
      <formula>0.85</formula>
    </cfRule>
  </conditionalFormatting>
  <conditionalFormatting sqref="L36">
    <cfRule type="cellIs" dxfId="70" priority="27" operator="greaterThan">
      <formula>1</formula>
    </cfRule>
  </conditionalFormatting>
  <conditionalFormatting sqref="J52:K52">
    <cfRule type="expression" dxfId="69" priority="25">
      <formula>#REF!&gt;240000000</formula>
    </cfRule>
  </conditionalFormatting>
  <conditionalFormatting sqref="R52">
    <cfRule type="expression" dxfId="68" priority="24">
      <formula>#REF!&gt;240000000</formula>
    </cfRule>
  </conditionalFormatting>
  <conditionalFormatting sqref="L39">
    <cfRule type="cellIs" dxfId="67" priority="17" operator="lessThan">
      <formula>0.85</formula>
    </cfRule>
  </conditionalFormatting>
  <conditionalFormatting sqref="L39">
    <cfRule type="cellIs" dxfId="66" priority="18" operator="greaterThan">
      <formula>1</formula>
    </cfRule>
  </conditionalFormatting>
  <conditionalFormatting sqref="I27 I29">
    <cfRule type="cellIs" dxfId="65" priority="14" operator="lessThan">
      <formula>0</formula>
    </cfRule>
  </conditionalFormatting>
  <conditionalFormatting sqref="I37:I38">
    <cfRule type="cellIs" dxfId="64" priority="13" operator="lessThan">
      <formula>0</formula>
    </cfRule>
  </conditionalFormatting>
  <conditionalFormatting sqref="I36">
    <cfRule type="cellIs" dxfId="63" priority="11" operator="lessThan">
      <formula>0</formula>
    </cfRule>
  </conditionalFormatting>
  <conditionalFormatting sqref="I39">
    <cfRule type="cellIs" dxfId="62" priority="10" operator="lessThan">
      <formula>0</formula>
    </cfRule>
  </conditionalFormatting>
  <conditionalFormatting sqref="L13">
    <cfRule type="cellIs" dxfId="61" priority="8" operator="lessThan">
      <formula>0.85</formula>
    </cfRule>
  </conditionalFormatting>
  <conditionalFormatting sqref="L13">
    <cfRule type="cellIs" dxfId="60" priority="9" operator="greaterThan">
      <formula>1</formula>
    </cfRule>
  </conditionalFormatting>
  <conditionalFormatting sqref="I13">
    <cfRule type="cellIs" dxfId="59" priority="7" operator="lessThan">
      <formula>0</formula>
    </cfRule>
  </conditionalFormatting>
  <conditionalFormatting sqref="I20">
    <cfRule type="cellIs" dxfId="58" priority="3" operator="lessThan">
      <formula>0</formula>
    </cfRule>
  </conditionalFormatting>
  <conditionalFormatting sqref="L20">
    <cfRule type="cellIs" dxfId="57" priority="1" operator="lessThan">
      <formula>0.85</formula>
    </cfRule>
  </conditionalFormatting>
  <conditionalFormatting sqref="L20">
    <cfRule type="cellIs" dxfId="56" priority="2" operator="greaterThan">
      <formula>1</formula>
    </cfRule>
  </conditionalFormatting>
  <dataValidations disablePrompts="1" count="1">
    <dataValidation type="list" allowBlank="1" showInputMessage="1" showErrorMessage="1" prompt=" - " sqref="L13 L24:M24 L41 L15 L17 L29:L30 N41 L39 L33 L20 M40:M41 L35:L36 L22:M22 M31:M32 M28 M29 L27:L28 M34:M35 M37:M38">
      <formula1>Efficiency</formula1>
    </dataValidation>
  </dataValidations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28"/>
  <sheetViews>
    <sheetView view="pageLayout" topLeftCell="A49" zoomScaleNormal="100" workbookViewId="0">
      <selection activeCell="R10" sqref="R10"/>
    </sheetView>
  </sheetViews>
  <sheetFormatPr defaultColWidth="17.28515625" defaultRowHeight="15" customHeight="1"/>
  <cols>
    <col min="1" max="1" width="3.42578125" style="75" customWidth="1"/>
    <col min="2" max="2" width="4.7109375" style="75" customWidth="1"/>
    <col min="3" max="3" width="3" style="75" customWidth="1"/>
    <col min="4" max="4" width="10.28515625" style="75" customWidth="1"/>
    <col min="5" max="5" width="8.85546875" style="75" customWidth="1"/>
    <col min="6" max="6" width="4.28515625" style="75" customWidth="1"/>
    <col min="7" max="7" width="9.42578125" style="75" customWidth="1"/>
    <col min="8" max="8" width="4.7109375" style="75" customWidth="1"/>
    <col min="9" max="10" width="9.85546875" style="75" customWidth="1"/>
    <col min="11" max="11" width="2.85546875" style="75" customWidth="1"/>
    <col min="12" max="12" width="9.28515625" style="75" customWidth="1"/>
    <col min="13" max="13" width="2.85546875" style="75" customWidth="1"/>
    <col min="14" max="14" width="17.28515625" style="75" customWidth="1"/>
    <col min="15" max="15" width="11.42578125" style="75" customWidth="1"/>
    <col min="16" max="16" width="3.140625" style="75" customWidth="1"/>
    <col min="17" max="17" width="16.5703125" style="75" customWidth="1"/>
    <col min="18" max="18" width="17.85546875" style="75" customWidth="1"/>
    <col min="19" max="20" width="8.85546875" style="75" customWidth="1"/>
    <col min="21" max="21" width="12.7109375" style="75" customWidth="1"/>
    <col min="22" max="22" width="8.85546875" style="75" customWidth="1"/>
    <col min="23" max="23" width="12" style="75" customWidth="1"/>
    <col min="24" max="28" width="8.85546875" style="75" customWidth="1"/>
    <col min="29" max="30" width="10" style="75" customWidth="1"/>
    <col min="31" max="16384" width="17.28515625" style="75"/>
  </cols>
  <sheetData>
    <row r="1" spans="1:30" ht="17.10000000000000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1" customHeight="1">
      <c r="A2" s="7"/>
      <c r="B2" s="2" t="s">
        <v>0</v>
      </c>
      <c r="C2" s="5"/>
      <c r="D2" s="5"/>
      <c r="E2" s="5"/>
      <c r="F2" s="87"/>
      <c r="G2" s="87"/>
      <c r="H2" s="87"/>
      <c r="I2" s="87"/>
      <c r="J2" s="87"/>
      <c r="K2" s="87"/>
      <c r="L2" s="87"/>
      <c r="M2" s="87"/>
      <c r="R2" s="87"/>
      <c r="S2" s="7"/>
      <c r="T2" s="7"/>
      <c r="U2" s="56" t="s">
        <v>1</v>
      </c>
      <c r="V2" s="1"/>
      <c r="W2" s="7"/>
      <c r="X2" s="7"/>
      <c r="Y2" s="7"/>
      <c r="Z2" s="7"/>
      <c r="AA2" s="7"/>
      <c r="AB2" s="7"/>
      <c r="AC2" s="7"/>
      <c r="AD2" s="7"/>
    </row>
    <row r="3" spans="1:30" ht="21" customHeight="1">
      <c r="A3" s="7"/>
      <c r="B3" s="2" t="s">
        <v>68</v>
      </c>
      <c r="C3" s="5"/>
      <c r="D3" s="5"/>
      <c r="E3" s="5"/>
      <c r="F3" s="87"/>
      <c r="G3" s="107"/>
      <c r="I3" s="87"/>
      <c r="J3" s="87"/>
      <c r="K3" s="87"/>
      <c r="L3" s="87"/>
      <c r="M3" s="87"/>
      <c r="S3" s="7"/>
      <c r="T3" s="7"/>
      <c r="U3" s="80"/>
      <c r="V3" s="7" t="s">
        <v>3</v>
      </c>
      <c r="W3" s="7"/>
      <c r="X3" s="7"/>
      <c r="Y3" s="7"/>
      <c r="Z3" s="7"/>
      <c r="AA3" s="7"/>
      <c r="AB3" s="7"/>
      <c r="AC3" s="7"/>
      <c r="AD3" s="7"/>
    </row>
    <row r="4" spans="1:30" ht="21" customHeight="1">
      <c r="A4" s="7"/>
      <c r="B4" s="181" t="s">
        <v>69</v>
      </c>
      <c r="C4" s="5"/>
      <c r="D4" s="5"/>
      <c r="E4" s="5"/>
      <c r="F4" s="87"/>
      <c r="G4" s="87"/>
      <c r="H4" s="87"/>
      <c r="I4" s="87"/>
      <c r="J4" s="87"/>
      <c r="K4" s="87"/>
      <c r="L4" s="87"/>
      <c r="M4" s="87"/>
      <c r="R4" s="44" t="s">
        <v>70</v>
      </c>
      <c r="S4" s="7"/>
      <c r="T4" s="7"/>
      <c r="U4" s="99"/>
      <c r="V4" s="7" t="s">
        <v>5</v>
      </c>
      <c r="W4" s="7"/>
      <c r="X4" s="7"/>
      <c r="Y4" s="7"/>
      <c r="Z4" s="7"/>
      <c r="AA4" s="7"/>
      <c r="AB4" s="7"/>
      <c r="AC4" s="7"/>
      <c r="AD4" s="7"/>
    </row>
    <row r="5" spans="1:30" ht="10.5" customHeight="1">
      <c r="A5" s="7"/>
      <c r="B5" s="181"/>
      <c r="C5" s="5"/>
      <c r="D5" s="5"/>
      <c r="E5" s="5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4" customHeight="1">
      <c r="A6" s="7"/>
      <c r="B6" s="275" t="s">
        <v>7</v>
      </c>
      <c r="C6" s="275"/>
      <c r="D6" s="275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/>
      <c r="T6"/>
      <c r="W6" s="7"/>
      <c r="X6" s="7"/>
      <c r="Y6" s="7"/>
      <c r="Z6" s="7"/>
      <c r="AA6" s="7"/>
      <c r="AB6" s="7"/>
      <c r="AC6" s="7"/>
      <c r="AD6" s="7"/>
    </row>
    <row r="7" spans="1:30" ht="15" customHeight="1" thickBot="1">
      <c r="A7" s="7"/>
      <c r="B7" s="220"/>
      <c r="C7" s="220"/>
      <c r="D7" s="220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19"/>
      <c r="T7" s="219"/>
      <c r="W7" s="7"/>
      <c r="X7" s="7"/>
      <c r="Y7" s="7"/>
      <c r="Z7" s="7"/>
      <c r="AA7" s="7"/>
      <c r="AB7" s="7"/>
      <c r="AC7" s="7"/>
      <c r="AD7" s="7"/>
    </row>
    <row r="8" spans="1:30" ht="15" customHeight="1" thickTop="1">
      <c r="A8" s="7"/>
      <c r="B8" s="85"/>
      <c r="C8" s="85"/>
      <c r="D8" s="85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W8" s="7"/>
      <c r="X8" s="7"/>
      <c r="Y8" s="7"/>
      <c r="Z8" s="7"/>
      <c r="AA8" s="7"/>
      <c r="AB8" s="7"/>
      <c r="AC8" s="7"/>
      <c r="AD8" s="7"/>
    </row>
    <row r="9" spans="1:30" ht="18">
      <c r="A9" s="7"/>
      <c r="B9" s="85" t="s">
        <v>71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6.5" thickBot="1">
      <c r="A10" s="7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 s="218" t="s">
        <v>72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5.75">
      <c r="A11" s="7"/>
      <c r="B11"/>
      <c r="C11" s="225" t="s">
        <v>16</v>
      </c>
      <c r="D11"/>
      <c r="E11"/>
      <c r="F11"/>
      <c r="G11"/>
      <c r="H11"/>
      <c r="I11" s="75" t="s">
        <v>73</v>
      </c>
      <c r="M11"/>
      <c r="N11"/>
      <c r="O11" s="78">
        <v>0</v>
      </c>
      <c r="P11"/>
      <c r="Q11"/>
      <c r="R11" s="227">
        <f>O11*'Background Calcs'!D53</f>
        <v>0</v>
      </c>
      <c r="S11" s="7"/>
      <c r="T11" s="7"/>
      <c r="U11"/>
      <c r="V11" s="7"/>
      <c r="W11" s="7"/>
      <c r="X11" s="7"/>
      <c r="Y11" s="7"/>
      <c r="Z11" s="7"/>
      <c r="AA11" s="7"/>
      <c r="AB11" s="7"/>
      <c r="AC11" s="7"/>
      <c r="AD11" s="7"/>
    </row>
    <row r="12" spans="1:30" ht="15.75">
      <c r="A12" s="7"/>
      <c r="B12"/>
      <c r="C12" s="83"/>
      <c r="D12" s="50" t="s">
        <v>74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 s="7"/>
      <c r="T12" s="7"/>
      <c r="U12" s="7"/>
      <c r="V12" s="7"/>
      <c r="X12" s="7"/>
      <c r="Y12" s="7"/>
      <c r="Z12" s="7"/>
      <c r="AA12" s="7"/>
      <c r="AB12" s="7"/>
      <c r="AC12" s="7"/>
      <c r="AD12" s="7"/>
    </row>
    <row r="13" spans="1:30" ht="15.75">
      <c r="A13" s="7"/>
      <c r="B13"/>
      <c r="C13" s="83"/>
      <c r="D13" s="50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 s="7"/>
      <c r="T13" s="7"/>
      <c r="U13" s="7"/>
      <c r="V13" s="7"/>
      <c r="X13" s="7"/>
      <c r="Y13" s="7"/>
      <c r="Z13" s="7"/>
      <c r="AA13" s="7"/>
      <c r="AB13" s="7"/>
      <c r="AC13" s="7"/>
      <c r="AD13" s="7"/>
    </row>
    <row r="14" spans="1:30" customFormat="1" ht="15.75">
      <c r="C14" s="225" t="s">
        <v>24</v>
      </c>
      <c r="I14" s="75" t="s">
        <v>75</v>
      </c>
      <c r="J14" s="75"/>
      <c r="O14" s="78">
        <v>0</v>
      </c>
      <c r="R14" s="227">
        <f>(FLOOR(O14,10)/10)*64</f>
        <v>0</v>
      </c>
      <c r="U14" s="92"/>
      <c r="W14" s="7"/>
      <c r="X14" s="231"/>
      <c r="Y14" s="75"/>
    </row>
    <row r="15" spans="1:30" customFormat="1" ht="15.75">
      <c r="C15" s="225"/>
      <c r="D15" s="61" t="s">
        <v>76</v>
      </c>
      <c r="W15" s="75"/>
    </row>
    <row r="16" spans="1:30" ht="15" customHeight="1">
      <c r="A16" s="7"/>
      <c r="B16"/>
      <c r="C16"/>
      <c r="D16" s="61" t="s">
        <v>77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219"/>
      <c r="T16" s="219"/>
      <c r="W16" s="7"/>
      <c r="X16" s="7"/>
      <c r="Y16" s="7"/>
      <c r="Z16" s="7"/>
      <c r="AA16" s="7"/>
      <c r="AB16" s="7"/>
      <c r="AC16" s="7"/>
      <c r="AD16" s="7"/>
    </row>
    <row r="17" spans="1:30" ht="15" customHeight="1" thickBot="1">
      <c r="A17" s="7"/>
      <c r="B17" s="229"/>
      <c r="C17" s="229"/>
      <c r="D17" s="230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19"/>
      <c r="T17" s="219"/>
      <c r="W17" s="7"/>
      <c r="X17" s="7"/>
      <c r="Y17" s="7"/>
      <c r="Z17" s="7"/>
      <c r="AA17" s="7"/>
      <c r="AB17" s="7"/>
      <c r="AC17" s="7"/>
      <c r="AD17" s="7"/>
    </row>
    <row r="18" spans="1:30" ht="15" customHeight="1" thickTop="1">
      <c r="A18" s="7"/>
      <c r="B18"/>
      <c r="C18"/>
      <c r="D18" s="50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 s="219"/>
      <c r="T18" s="219"/>
      <c r="W18" s="7"/>
      <c r="X18" s="7"/>
      <c r="Y18" s="7"/>
      <c r="Z18" s="7"/>
      <c r="AA18" s="7"/>
      <c r="AB18" s="7"/>
      <c r="AC18" s="7"/>
      <c r="AD18" s="7"/>
    </row>
    <row r="19" spans="1:30" ht="15" customHeight="1" thickBot="1">
      <c r="A19" s="7"/>
      <c r="B19" s="85" t="s">
        <v>78</v>
      </c>
      <c r="C19" s="83"/>
      <c r="D19" s="83"/>
      <c r="E19" s="16"/>
      <c r="F19" s="16"/>
      <c r="G19" s="16"/>
      <c r="H19" s="16"/>
      <c r="I19" s="16"/>
      <c r="J19" s="16"/>
      <c r="K19" s="10"/>
      <c r="L19" s="10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7"/>
      <c r="B20" s="85"/>
      <c r="C20" s="83"/>
      <c r="D20" s="83"/>
      <c r="E20" s="16"/>
      <c r="F20" s="16"/>
      <c r="G20" s="16"/>
      <c r="H20" s="16"/>
      <c r="I20" s="16"/>
      <c r="J20" s="16"/>
      <c r="K20" s="10"/>
      <c r="L20" s="10"/>
      <c r="M20" s="7"/>
      <c r="N20" s="7"/>
      <c r="O20" s="7"/>
      <c r="P20" s="7"/>
      <c r="Q20" s="278" t="s">
        <v>79</v>
      </c>
      <c r="R20" s="279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 thickBot="1">
      <c r="A21" s="7"/>
      <c r="B21" s="7"/>
      <c r="C21" s="213" t="s">
        <v>10</v>
      </c>
      <c r="D21" s="214"/>
      <c r="E21" s="216"/>
      <c r="F21" s="216"/>
      <c r="G21" s="216"/>
      <c r="H21" s="217"/>
      <c r="I21" s="218"/>
      <c r="J21" s="218"/>
      <c r="K21" s="218"/>
      <c r="L21" s="218" t="s">
        <v>11</v>
      </c>
      <c r="M21" s="217"/>
      <c r="N21" s="218" t="s">
        <v>12</v>
      </c>
      <c r="O21" s="218" t="s">
        <v>13</v>
      </c>
      <c r="P21" s="218"/>
      <c r="Q21" s="235" t="s">
        <v>14</v>
      </c>
      <c r="R21" s="236" t="s">
        <v>15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7"/>
      <c r="B22" s="7"/>
      <c r="C22" s="225" t="s">
        <v>16</v>
      </c>
      <c r="D22" s="228"/>
      <c r="H22" s="7"/>
      <c r="I22" s="78">
        <v>0</v>
      </c>
      <c r="J22" s="66" t="s">
        <v>17</v>
      </c>
      <c r="K22" s="87"/>
      <c r="L22" s="79">
        <v>0.87</v>
      </c>
      <c r="M22" s="87"/>
      <c r="N22" s="99">
        <f>(I22*('Background Calcs'!B32*'Background Calcs'!$B$17/'Background Calcs'!$B$18)/'Background Calcs'!B10)/L22</f>
        <v>0</v>
      </c>
      <c r="O22" s="226" t="s">
        <v>18</v>
      </c>
      <c r="P22" s="8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7"/>
      <c r="B23" s="7"/>
      <c r="C23" s="83"/>
      <c r="D23" s="50" t="s">
        <v>19</v>
      </c>
      <c r="H23" s="7"/>
      <c r="I23"/>
      <c r="J23" s="92"/>
      <c r="K23"/>
      <c r="L23"/>
      <c r="M23"/>
      <c r="N23"/>
      <c r="O23"/>
      <c r="P23"/>
      <c r="Q23"/>
      <c r="R23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7"/>
      <c r="B24" s="7"/>
      <c r="C24" s="16" t="s">
        <v>20</v>
      </c>
      <c r="D24" s="12"/>
      <c r="E24"/>
      <c r="G24"/>
      <c r="H24" s="7"/>
      <c r="I24" s="109">
        <f>IF(R11&gt;I22,I22,R11)</f>
        <v>0</v>
      </c>
      <c r="J24" s="66" t="s">
        <v>17</v>
      </c>
      <c r="K24" s="87"/>
      <c r="L24" s="233">
        <f>L22</f>
        <v>0.87</v>
      </c>
      <c r="M24" s="87"/>
      <c r="N24" s="99">
        <f>(I24*('Background Calcs'!B34*'Background Calcs'!$B$17/'Background Calcs'!$B$18)/'Background Calcs'!B12)/L24</f>
        <v>0</v>
      </c>
      <c r="O24" s="204" t="s">
        <v>18</v>
      </c>
      <c r="P24" s="8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7"/>
      <c r="B25" s="7"/>
      <c r="C25" s="83"/>
      <c r="D25" s="50" t="s">
        <v>80</v>
      </c>
      <c r="E25"/>
      <c r="G25"/>
      <c r="H25" s="7"/>
      <c r="I25" s="87"/>
      <c r="J25" s="92"/>
      <c r="K25" s="87"/>
      <c r="L25" s="87"/>
      <c r="M25" s="87"/>
      <c r="N25"/>
      <c r="O25" s="87"/>
      <c r="P25" s="87"/>
      <c r="Q25" s="100"/>
      <c r="R25" s="100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7"/>
      <c r="B26" s="7"/>
      <c r="C26" s="16" t="s">
        <v>22</v>
      </c>
      <c r="D26" s="12"/>
      <c r="E26" s="7"/>
      <c r="F26"/>
      <c r="G26"/>
      <c r="H26"/>
      <c r="I26" s="109">
        <f>IF(I22&lt;I24,0,I22-I24)</f>
        <v>0</v>
      </c>
      <c r="J26" s="66" t="s">
        <v>17</v>
      </c>
      <c r="K26" s="19"/>
      <c r="L26" s="233">
        <f>L22</f>
        <v>0.87</v>
      </c>
      <c r="M26"/>
      <c r="N26" s="99">
        <f>(I26*('Background Calcs'!B34*'Background Calcs'!$B$17/'Background Calcs'!$B$18)/'Background Calcs'!B12)/L26</f>
        <v>0</v>
      </c>
      <c r="O26" s="204">
        <f>'Background Calcs'!E23</f>
        <v>1</v>
      </c>
      <c r="P26" s="7"/>
      <c r="Q26" s="99">
        <f>R26/'Background Calcs'!$F$49</f>
        <v>0</v>
      </c>
      <c r="R26" s="97">
        <f>IF(I26&lt;0,0,(('Background Calcs'!F34*I26)/L26))</f>
        <v>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7"/>
      <c r="B27" s="7"/>
      <c r="C27" s="83"/>
      <c r="D27" s="50" t="s">
        <v>23</v>
      </c>
      <c r="E27" s="7"/>
      <c r="F27" s="44"/>
      <c r="G27" s="44"/>
      <c r="H27" s="7"/>
      <c r="I27" s="19"/>
      <c r="J27" s="92"/>
      <c r="K27" s="19"/>
      <c r="L27" s="19"/>
      <c r="M27" s="19"/>
      <c r="N27"/>
      <c r="O27" s="66"/>
      <c r="P27" s="7"/>
      <c r="R27" s="24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1.25" customHeight="1">
      <c r="A28" s="7"/>
      <c r="B28" s="7"/>
      <c r="C28" s="83"/>
      <c r="D28" s="50"/>
      <c r="E28" s="7"/>
      <c r="F28" s="44"/>
      <c r="G28" s="44"/>
      <c r="H28" s="7"/>
      <c r="I28" s="19"/>
      <c r="J28" s="92"/>
      <c r="K28" s="19"/>
      <c r="L28" s="19"/>
      <c r="M28" s="19"/>
      <c r="N28"/>
      <c r="O28" s="66"/>
      <c r="P28" s="7"/>
      <c r="R28" s="24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6.5" customHeight="1">
      <c r="A29" s="7"/>
      <c r="B29" s="7"/>
      <c r="C29" s="225" t="s">
        <v>24</v>
      </c>
      <c r="D29" s="50"/>
      <c r="E29" s="7"/>
      <c r="F29" s="44"/>
      <c r="G29" s="44"/>
      <c r="H29" s="7"/>
      <c r="I29" s="232">
        <v>0</v>
      </c>
      <c r="J29" s="66" t="s">
        <v>17</v>
      </c>
      <c r="K29" s="19"/>
      <c r="L29" s="79">
        <v>1</v>
      </c>
      <c r="M29"/>
      <c r="N29" s="99">
        <f>(I29*('Background Calcs'!B34*'Background Calcs'!$B$17/'Background Calcs'!$B$18)/'Background Calcs'!B10)/L29</f>
        <v>0</v>
      </c>
      <c r="O29" s="204" t="s">
        <v>18</v>
      </c>
      <c r="P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7"/>
      <c r="B30" s="7"/>
      <c r="C30" s="225"/>
      <c r="D30" s="50" t="s">
        <v>25</v>
      </c>
      <c r="E30" s="7"/>
      <c r="F30" s="44"/>
      <c r="G30" s="44"/>
      <c r="H30" s="7"/>
      <c r="I30" s="19"/>
      <c r="J30" s="92"/>
      <c r="K30" s="19"/>
      <c r="L30" s="19"/>
      <c r="M30" s="19"/>
      <c r="N30"/>
      <c r="O30" s="66"/>
      <c r="P30" s="7"/>
      <c r="R30" s="24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7"/>
      <c r="B31" s="7"/>
      <c r="C31" s="16" t="s">
        <v>26</v>
      </c>
      <c r="D31" s="12"/>
      <c r="E31" s="7"/>
      <c r="F31" s="7"/>
      <c r="G31"/>
      <c r="H31"/>
      <c r="I31" s="109">
        <f>R14</f>
        <v>0</v>
      </c>
      <c r="J31" s="66" t="s">
        <v>17</v>
      </c>
      <c r="K31" s="19"/>
      <c r="L31" s="233">
        <f>L29</f>
        <v>1</v>
      </c>
      <c r="M31"/>
      <c r="N31" s="99">
        <f>(I31*('Background Calcs'!B36*'Background Calcs'!$B$17/'Background Calcs'!$B$18)/'Background Calcs'!B12)/L31</f>
        <v>0</v>
      </c>
      <c r="O31" s="204" t="s">
        <v>18</v>
      </c>
      <c r="P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7"/>
      <c r="B32" s="7"/>
      <c r="C32" s="83"/>
      <c r="D32" s="50" t="s">
        <v>81</v>
      </c>
      <c r="E32" s="7"/>
      <c r="F32" s="7"/>
      <c r="G32" s="7"/>
      <c r="H32" s="44"/>
      <c r="I32" s="87"/>
      <c r="J32" s="92"/>
      <c r="K32" s="19"/>
      <c r="L32"/>
      <c r="M32" s="211"/>
      <c r="N32"/>
      <c r="O32" s="66"/>
      <c r="P32" s="7"/>
      <c r="R32" s="24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7"/>
      <c r="B33" s="7"/>
      <c r="C33" s="16" t="s">
        <v>28</v>
      </c>
      <c r="D33" s="12"/>
      <c r="E33" s="7"/>
      <c r="F33" s="7"/>
      <c r="G33"/>
      <c r="H33"/>
      <c r="I33" s="109">
        <f>IF(I29&lt;I31,0,I29-I31)</f>
        <v>0</v>
      </c>
      <c r="J33" s="66" t="s">
        <v>17</v>
      </c>
      <c r="K33" s="19"/>
      <c r="L33" s="233">
        <f>L29</f>
        <v>1</v>
      </c>
      <c r="M33"/>
      <c r="N33" s="99">
        <f>(I33*('Background Calcs'!B36*'Background Calcs'!$B$17/'Background Calcs'!$B$18)/'Background Calcs'!B12)/L33</f>
        <v>0</v>
      </c>
      <c r="O33" s="204">
        <f>'Background Calcs'!E25</f>
        <v>1</v>
      </c>
      <c r="P33" s="7"/>
      <c r="Q33" s="99">
        <f>R33/'Background Calcs'!$F$49</f>
        <v>0</v>
      </c>
      <c r="R33" s="97">
        <f>IF(I33&lt;0,0,(I33)*'Background Calcs'!F36/L33)</f>
        <v>0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7"/>
      <c r="B34" s="7"/>
      <c r="C34"/>
      <c r="D34" s="104" t="s">
        <v>29</v>
      </c>
      <c r="E34"/>
      <c r="F34" s="7"/>
      <c r="G34" s="7"/>
      <c r="H34" s="44"/>
      <c r="I34" s="19"/>
      <c r="J34" s="92"/>
      <c r="K34" s="19"/>
      <c r="L34" s="19"/>
      <c r="M34" s="19"/>
      <c r="N34"/>
      <c r="O34" s="66"/>
      <c r="P34" s="7"/>
      <c r="R34" s="24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7"/>
      <c r="B35" s="7"/>
      <c r="C35"/>
      <c r="D35" s="104"/>
      <c r="E35"/>
      <c r="F35" s="7"/>
      <c r="G35" s="7"/>
      <c r="H35" s="44"/>
      <c r="I35" s="19"/>
      <c r="J35" s="92"/>
      <c r="K35" s="19"/>
      <c r="L35" s="19"/>
      <c r="M35" s="19"/>
      <c r="N35"/>
      <c r="O35" s="66"/>
      <c r="P35" s="7"/>
      <c r="R35" s="24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7"/>
      <c r="B36" s="7"/>
      <c r="C36" s="225" t="s">
        <v>30</v>
      </c>
      <c r="D36" s="12"/>
      <c r="E36" s="7"/>
      <c r="F36" s="7"/>
      <c r="G36"/>
      <c r="H36"/>
      <c r="I36" s="78">
        <v>0</v>
      </c>
      <c r="J36" s="66" t="s">
        <v>17</v>
      </c>
      <c r="K36" s="19"/>
      <c r="L36" s="79">
        <v>0.87</v>
      </c>
      <c r="M36"/>
      <c r="N36" s="99">
        <f>(I36*('Background Calcs'!B35*'Background Calcs'!$B$17/'Background Calcs'!$B$18)/'Background Calcs'!B12)/L36</f>
        <v>0</v>
      </c>
      <c r="O36" s="204">
        <f>'Background Calcs'!E24</f>
        <v>1</v>
      </c>
      <c r="P36" s="7"/>
      <c r="Q36" s="99">
        <f>R36/'Background Calcs'!$F$49</f>
        <v>0</v>
      </c>
      <c r="R36" s="97">
        <f>IF(I36&lt;0,0,(('Background Calcs'!F35*I36)/L36))</f>
        <v>0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7"/>
      <c r="B37" s="7"/>
      <c r="C37" s="225"/>
      <c r="D37" s="50" t="s">
        <v>31</v>
      </c>
      <c r="E37" s="7"/>
      <c r="F37" s="7"/>
      <c r="G37"/>
      <c r="H37"/>
      <c r="I37"/>
      <c r="J37" s="92"/>
      <c r="K37"/>
      <c r="L37"/>
      <c r="M37"/>
      <c r="N37"/>
      <c r="O37"/>
      <c r="P37"/>
      <c r="Q37"/>
      <c r="R3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" customHeight="1">
      <c r="A38" s="7"/>
      <c r="B38" s="7"/>
      <c r="C38" s="12"/>
      <c r="D38" s="12"/>
      <c r="E38" s="7"/>
      <c r="F38" s="7"/>
      <c r="G38" s="7"/>
      <c r="H38" s="44"/>
      <c r="I38" s="36"/>
      <c r="J38" s="92"/>
      <c r="K38" s="19"/>
      <c r="L38" s="29"/>
      <c r="M38" s="29"/>
      <c r="N38"/>
      <c r="O38" s="66"/>
      <c r="P38" s="7"/>
      <c r="R38" s="24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" customHeight="1">
      <c r="A39" s="7"/>
      <c r="B39" s="7"/>
      <c r="C39" s="225" t="s">
        <v>32</v>
      </c>
      <c r="D39" s="12"/>
      <c r="E39" s="7"/>
      <c r="F39" s="7"/>
      <c r="G39"/>
      <c r="H39"/>
      <c r="I39" s="78">
        <v>0</v>
      </c>
      <c r="J39" s="19" t="s">
        <v>82</v>
      </c>
      <c r="K39" s="19"/>
      <c r="L39" s="31">
        <v>1</v>
      </c>
      <c r="M39"/>
      <c r="N39" s="99">
        <f>(I39*('Background Calcs'!B37*'Background Calcs'!$B$17)/'Background Calcs'!B12)/L39</f>
        <v>0</v>
      </c>
      <c r="O39" s="204">
        <f>'Background Calcs'!E26</f>
        <v>0</v>
      </c>
      <c r="P39" s="7"/>
      <c r="Q39" s="99">
        <f>R39/'Background Calcs'!$F$49</f>
        <v>0</v>
      </c>
      <c r="R39" s="97">
        <f>IF(I39&lt;0,0,(('Background Calcs'!F37*I39)/L39))</f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customHeight="1">
      <c r="A40" s="7"/>
      <c r="B40" s="7"/>
      <c r="C40"/>
      <c r="D40" s="104" t="s">
        <v>83</v>
      </c>
      <c r="E40" s="7"/>
      <c r="F40" s="7"/>
      <c r="G40" s="7"/>
      <c r="H40" s="44"/>
      <c r="I40" s="91"/>
      <c r="J40" s="92"/>
      <c r="K40" s="19"/>
      <c r="L40"/>
      <c r="M40" s="89"/>
      <c r="N40"/>
      <c r="O40" s="7"/>
      <c r="P40" s="7"/>
      <c r="Q40" s="105"/>
      <c r="R40" s="24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" customHeight="1">
      <c r="A41" s="7"/>
      <c r="B41" s="7"/>
      <c r="C41"/>
      <c r="D41" s="104"/>
      <c r="E41" s="7"/>
      <c r="F41" s="7"/>
      <c r="G41" s="7"/>
      <c r="H41" s="44"/>
      <c r="I41" s="91"/>
      <c r="J41" s="92"/>
      <c r="K41" s="19"/>
      <c r="L41"/>
      <c r="M41" s="89"/>
      <c r="N41"/>
      <c r="O41" s="7"/>
      <c r="P41" s="7"/>
      <c r="Q41" s="105"/>
      <c r="R41" s="24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8" customHeight="1">
      <c r="A42" s="7"/>
      <c r="B42" s="7"/>
      <c r="C42" s="225" t="s">
        <v>34</v>
      </c>
      <c r="D42" s="12"/>
      <c r="E42" s="50"/>
      <c r="F42" s="7"/>
      <c r="G42" s="7"/>
      <c r="H42" s="44"/>
      <c r="I42" s="78">
        <v>0</v>
      </c>
      <c r="J42" s="19" t="s">
        <v>82</v>
      </c>
      <c r="K42" s="19"/>
      <c r="L42" s="31">
        <v>1</v>
      </c>
      <c r="M42"/>
      <c r="N42" s="99">
        <f>(I42*('Background Calcs'!B38*'Background Calcs'!$B$17)/'Background Calcs'!B12)/L42</f>
        <v>0</v>
      </c>
      <c r="O42" s="204">
        <f>'Background Calcs'!E38</f>
        <v>0.1</v>
      </c>
      <c r="P42" s="7"/>
      <c r="Q42" s="99">
        <f>R42/'Background Calcs'!$F$49</f>
        <v>0</v>
      </c>
      <c r="R42" s="97">
        <f>IF(I42&lt;0,0,(('Background Calcs'!F38*I42)/L42))</f>
        <v>0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8" customHeight="1">
      <c r="A43" s="7"/>
      <c r="B43" s="7"/>
      <c r="C43"/>
      <c r="D43" s="104" t="s">
        <v>84</v>
      </c>
      <c r="E43" s="50"/>
      <c r="F43" s="7"/>
      <c r="G43" s="7"/>
      <c r="H43" s="44"/>
      <c r="I43" s="91"/>
      <c r="J43" s="92"/>
      <c r="K43" s="19"/>
      <c r="L43"/>
      <c r="M43" s="89"/>
      <c r="N43"/>
      <c r="O43" s="87"/>
      <c r="P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3.5" customHeight="1">
      <c r="A44" s="7"/>
      <c r="B44" s="7"/>
      <c r="C44"/>
      <c r="D44"/>
      <c r="E44" s="50"/>
      <c r="F44" s="7"/>
      <c r="G44" s="7"/>
      <c r="H44" s="44"/>
      <c r="J44" s="92"/>
      <c r="K44" s="19"/>
      <c r="L44" s="89"/>
      <c r="M44" s="89"/>
      <c r="N44"/>
      <c r="O44" s="87"/>
      <c r="P44" s="7"/>
      <c r="Q44" s="105"/>
      <c r="R44" s="24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8" customHeight="1">
      <c r="A45" s="7"/>
      <c r="B45" s="7"/>
      <c r="C45" s="228" t="s">
        <v>36</v>
      </c>
      <c r="D45"/>
      <c r="E45" s="50"/>
      <c r="F45" s="7"/>
      <c r="G45" s="7"/>
      <c r="H45" s="44"/>
      <c r="I45" s="78">
        <v>0</v>
      </c>
      <c r="J45" s="91" t="s">
        <v>85</v>
      </c>
      <c r="K45" s="19"/>
      <c r="L45" s="79">
        <v>0.87</v>
      </c>
      <c r="M45"/>
      <c r="N45" s="99">
        <f>(I45*('Background Calcs'!B39*'Background Calcs'!$B$17/'Background Calcs'!$B$18)/'Background Calcs'!B12)/L45</f>
        <v>0</v>
      </c>
      <c r="O45" s="204">
        <f>'Background Calcs'!E39</f>
        <v>0.1</v>
      </c>
      <c r="P45" s="7"/>
      <c r="Q45" s="99">
        <f>R45/'Background Calcs'!$F$49</f>
        <v>0</v>
      </c>
      <c r="R45" s="97">
        <f>IF(I45&lt;0,0,(('Background Calcs'!F39*I45)/L45))</f>
        <v>0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8" customHeight="1">
      <c r="A46" s="7"/>
      <c r="B46" s="7"/>
      <c r="C46" s="12"/>
      <c r="D46" s="61" t="s">
        <v>86</v>
      </c>
      <c r="E46" s="50"/>
      <c r="F46" s="7"/>
      <c r="G46" s="7"/>
      <c r="H46" s="44"/>
      <c r="I46" s="91"/>
      <c r="J46" s="92"/>
      <c r="K46" s="19"/>
      <c r="L46"/>
      <c r="M46" s="89"/>
      <c r="N46"/>
      <c r="O46" s="7"/>
      <c r="P46" s="7"/>
      <c r="Q46" s="105"/>
      <c r="R46" s="24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8" customHeight="1">
      <c r="A47" s="7"/>
      <c r="B47" s="7"/>
      <c r="C47" s="12"/>
      <c r="D47" s="61"/>
      <c r="E47" s="50"/>
      <c r="F47" s="7"/>
      <c r="G47" s="7"/>
      <c r="H47" s="44"/>
      <c r="I47" s="91"/>
      <c r="J47" s="92"/>
      <c r="K47" s="19"/>
      <c r="L47"/>
      <c r="M47" s="89"/>
      <c r="N47"/>
      <c r="O47" s="7"/>
      <c r="P47" s="7"/>
      <c r="Q47" s="105"/>
      <c r="R47" s="24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8" customHeight="1">
      <c r="A48" s="7"/>
      <c r="B48" s="7"/>
      <c r="C48" s="228" t="s">
        <v>39</v>
      </c>
      <c r="D48"/>
      <c r="E48" s="50"/>
      <c r="F48" s="7"/>
      <c r="G48" s="7"/>
      <c r="H48" s="44"/>
      <c r="I48" s="78">
        <v>0</v>
      </c>
      <c r="J48" s="91" t="s">
        <v>85</v>
      </c>
      <c r="K48" s="19"/>
      <c r="L48" s="79">
        <v>0.87</v>
      </c>
      <c r="M48"/>
      <c r="N48" s="99">
        <f>(I48*('Background Calcs'!B40*'Background Calcs'!$B$17/'Background Calcs'!$B$18)/'Background Calcs'!B12)/L48</f>
        <v>0</v>
      </c>
      <c r="O48" s="204">
        <f>'Background Calcs'!E40</f>
        <v>0.1</v>
      </c>
      <c r="P48" s="7"/>
      <c r="Q48" s="99">
        <f>R48/'Background Calcs'!$F$49</f>
        <v>0</v>
      </c>
      <c r="R48" s="97">
        <f>IF(I48&lt;0,0,(('Background Calcs'!F40*I48)/L48))</f>
        <v>0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8" customHeight="1">
      <c r="A49" s="7"/>
      <c r="B49" s="7"/>
      <c r="C49" s="12"/>
      <c r="D49" s="61" t="s">
        <v>86</v>
      </c>
      <c r="E49" s="50"/>
      <c r="F49" s="7"/>
      <c r="G49" s="7"/>
      <c r="H49" s="44"/>
      <c r="I49"/>
      <c r="J49"/>
      <c r="K49"/>
      <c r="L49"/>
      <c r="M49" s="89"/>
      <c r="N49"/>
      <c r="O49" s="7"/>
      <c r="P49" s="7"/>
      <c r="Q49" s="105"/>
      <c r="R49" s="24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8" customHeight="1" thickBot="1">
      <c r="A50" s="7"/>
      <c r="B50" s="7"/>
      <c r="C50" s="12"/>
      <c r="D50" s="12"/>
      <c r="E50" s="7"/>
      <c r="F50" s="7"/>
      <c r="G50" s="44"/>
      <c r="H50" s="7"/>
      <c r="I50" s="91"/>
      <c r="J50" s="91"/>
      <c r="K50" s="19"/>
      <c r="L50" s="89"/>
      <c r="M50" s="7"/>
      <c r="N50" s="7"/>
      <c r="O50" s="7"/>
      <c r="P50" s="7"/>
      <c r="Q50" s="105"/>
      <c r="R50" s="24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5.75" customHeight="1" thickBot="1">
      <c r="A51" s="7"/>
      <c r="B51" s="7"/>
      <c r="C51" s="12"/>
      <c r="D51" s="12"/>
      <c r="E51" s="7"/>
      <c r="F51" s="7"/>
      <c r="G51" s="7"/>
      <c r="H51" s="7"/>
      <c r="I51" s="7"/>
      <c r="J51" s="7"/>
      <c r="K51" s="7"/>
      <c r="L51" s="23" t="s">
        <v>87</v>
      </c>
      <c r="M51" s="7"/>
      <c r="N51" s="7"/>
      <c r="O51" s="7"/>
      <c r="P51" s="7"/>
      <c r="Q51" s="108">
        <f>SUM(Q26,Q33,Q36,Q39,Q42,Q45,Q48)</f>
        <v>0</v>
      </c>
      <c r="R51" s="101">
        <f>SUM(R24:R48)</f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5" customHeight="1" thickBot="1">
      <c r="A52" s="7"/>
      <c r="B52" s="30"/>
      <c r="C52" s="40"/>
      <c r="D52" s="40"/>
      <c r="E52" s="30"/>
      <c r="F52" s="30"/>
      <c r="G52" s="30"/>
      <c r="H52" s="30"/>
      <c r="I52" s="30"/>
      <c r="J52" s="30"/>
      <c r="K52" s="34"/>
      <c r="L52" s="32"/>
      <c r="M52" s="30"/>
      <c r="N52" s="30"/>
      <c r="O52" s="30"/>
      <c r="P52" s="30"/>
      <c r="Q52" s="35"/>
      <c r="R52" s="35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5.75" customHeight="1" thickTop="1">
      <c r="A53" s="7"/>
      <c r="B53" s="7"/>
      <c r="C53" s="12"/>
      <c r="D53" s="12"/>
      <c r="E53" s="7"/>
      <c r="F53" s="7"/>
      <c r="G53" s="7"/>
      <c r="H53" s="7"/>
      <c r="I53" s="7"/>
      <c r="J53" s="7"/>
      <c r="K53" s="23"/>
      <c r="L53" s="10"/>
      <c r="M53" s="7"/>
      <c r="N53" s="7"/>
      <c r="O53" s="7"/>
      <c r="P53" s="7"/>
      <c r="Q53" s="11"/>
      <c r="R53" s="11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5" customHeight="1" thickBot="1">
      <c r="A54" s="7"/>
      <c r="B54" s="85" t="s">
        <v>88</v>
      </c>
      <c r="L54" s="10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5" customHeight="1">
      <c r="A55" s="7"/>
      <c r="B55" s="7"/>
      <c r="C55" s="50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78" t="s">
        <v>42</v>
      </c>
      <c r="R55" s="279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5" customHeight="1" thickBot="1">
      <c r="A56" s="7"/>
      <c r="B56" s="43"/>
      <c r="C56" s="213" t="s">
        <v>43</v>
      </c>
      <c r="D56" s="217"/>
      <c r="E56" s="262"/>
      <c r="F56" s="262"/>
      <c r="G56" s="217"/>
      <c r="H56" s="217"/>
      <c r="I56" s="217"/>
      <c r="J56" s="217"/>
      <c r="K56" s="217"/>
      <c r="L56" s="217"/>
      <c r="M56" s="263"/>
      <c r="N56" s="263"/>
      <c r="O56" s="263"/>
      <c r="P56" s="264"/>
      <c r="Q56" s="235" t="s">
        <v>44</v>
      </c>
      <c r="R56" s="236" t="s">
        <v>45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5" customHeight="1">
      <c r="A57" s="7"/>
      <c r="B57" s="7"/>
      <c r="C57" s="12"/>
      <c r="D57" s="7"/>
      <c r="E57" s="7"/>
      <c r="F57" s="7"/>
      <c r="G57" s="86"/>
      <c r="H57" s="45"/>
      <c r="I57" s="7"/>
      <c r="J57" s="7"/>
      <c r="K57" s="45"/>
      <c r="L57" s="7"/>
      <c r="M57" s="12"/>
      <c r="N57" s="12"/>
      <c r="O57" s="12"/>
      <c r="P57" s="12"/>
      <c r="Q57" s="260"/>
      <c r="R57" s="260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5" customHeight="1">
      <c r="A58" s="7"/>
      <c r="B58" s="7"/>
      <c r="C58" s="228" t="s">
        <v>46</v>
      </c>
      <c r="D58" s="7"/>
      <c r="E58" s="7"/>
      <c r="F58" s="7"/>
      <c r="G58" s="7"/>
      <c r="H58" s="7"/>
      <c r="I58" s="19"/>
      <c r="J58" s="19"/>
      <c r="K58" s="46" t="s">
        <v>47</v>
      </c>
      <c r="L58" s="109">
        <f>HP!K45</f>
        <v>0</v>
      </c>
      <c r="M58" s="10"/>
      <c r="N58" s="10"/>
      <c r="O58" s="10"/>
      <c r="P58" s="10"/>
      <c r="Q58" s="99">
        <f>R58/'Background Calcs'!$F$49</f>
        <v>0</v>
      </c>
      <c r="R58" s="97">
        <f>L58/10000*'Background Calcs'!F45*(HP!K48/'Background Calcs'!B19)</f>
        <v>0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5" customHeight="1">
      <c r="A59" s="7"/>
      <c r="B59" s="7"/>
      <c r="C59" s="12"/>
      <c r="D59" s="18" t="s">
        <v>89</v>
      </c>
      <c r="F59" s="7"/>
      <c r="G59" s="7"/>
      <c r="H59" s="7"/>
      <c r="I59" s="19"/>
      <c r="J59" s="19"/>
      <c r="K59" s="44"/>
      <c r="L59" s="7"/>
      <c r="M59" s="19"/>
      <c r="N59" s="19"/>
      <c r="O59" s="19"/>
      <c r="P59" s="19"/>
      <c r="R59" s="19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5" customHeight="1">
      <c r="A60" s="7"/>
      <c r="B60" s="7"/>
      <c r="C60" s="12"/>
      <c r="D60" s="18"/>
      <c r="F60" s="7"/>
      <c r="G60" s="7"/>
      <c r="H60" s="7"/>
      <c r="I60" s="19"/>
      <c r="J60" s="19"/>
      <c r="K60" s="44"/>
      <c r="L60" s="7"/>
      <c r="M60" s="19"/>
      <c r="N60" s="19"/>
      <c r="O60" s="19"/>
      <c r="P60" s="19"/>
      <c r="R60" s="19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5" customHeight="1">
      <c r="A61" s="7"/>
      <c r="B61" s="7"/>
      <c r="C61" s="228" t="s">
        <v>49</v>
      </c>
      <c r="D61" s="7"/>
      <c r="E61"/>
      <c r="F61"/>
      <c r="G61" s="7"/>
      <c r="H61" s="7"/>
      <c r="I61" s="19"/>
      <c r="J61" s="19"/>
      <c r="K61" s="46" t="s">
        <v>47</v>
      </c>
      <c r="L61" s="109">
        <f>HP!K19</f>
        <v>0</v>
      </c>
      <c r="M61" s="209"/>
      <c r="N61" s="209"/>
      <c r="O61" s="19"/>
      <c r="P61" s="19"/>
      <c r="Q61" s="99">
        <f>R61/'Background Calcs'!$F$49</f>
        <v>0</v>
      </c>
      <c r="R61" s="97">
        <f>L61/10000*'Background Calcs'!F46*(HP!K22/'Background Calcs'!B20)</f>
        <v>0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5" customHeight="1">
      <c r="A62" s="7"/>
      <c r="B62" s="7"/>
      <c r="C62" s="12"/>
      <c r="D62" s="18" t="s">
        <v>50</v>
      </c>
      <c r="F62"/>
      <c r="G62" s="7"/>
      <c r="H62" s="7"/>
      <c r="I62" s="19"/>
      <c r="J62" s="19"/>
      <c r="K62" s="44"/>
      <c r="L62" s="7"/>
      <c r="M62" s="7"/>
      <c r="N62" s="7"/>
      <c r="O62" s="19"/>
      <c r="P62" s="19"/>
      <c r="Q62"/>
      <c r="R62" s="1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5" customHeight="1">
      <c r="A63" s="7"/>
      <c r="B63" s="7"/>
      <c r="C63" s="12"/>
      <c r="D63" s="18"/>
      <c r="F63"/>
      <c r="G63" s="7"/>
      <c r="H63" s="7"/>
      <c r="I63" s="19"/>
      <c r="J63" s="19"/>
      <c r="K63" s="44"/>
      <c r="L63" s="7"/>
      <c r="M63" s="7"/>
      <c r="N63" s="7"/>
      <c r="O63" s="19"/>
      <c r="P63" s="19"/>
      <c r="Q63"/>
      <c r="R63" s="19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5" customHeight="1">
      <c r="A64" s="7"/>
      <c r="B64" s="7"/>
      <c r="C64" s="228" t="s">
        <v>51</v>
      </c>
      <c r="D64" s="7"/>
      <c r="E64" s="7"/>
      <c r="F64" s="7"/>
      <c r="G64" s="7"/>
      <c r="H64" s="7"/>
      <c r="I64" s="7"/>
      <c r="J64" s="7"/>
      <c r="K64" s="23" t="s">
        <v>17</v>
      </c>
      <c r="L64" s="261">
        <v>0</v>
      </c>
      <c r="M64" s="10"/>
      <c r="N64" s="10"/>
      <c r="O64" s="10"/>
      <c r="P64" s="10"/>
      <c r="Q64" s="99">
        <f>R64/'Background Calcs'!$F$49</f>
        <v>0</v>
      </c>
      <c r="R64" s="97">
        <f>IF(L64&lt;=500,('Background Calcs'!F48*L64),'Background Calcs'!F48*500)</f>
        <v>0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5" customHeight="1">
      <c r="A65" s="7"/>
      <c r="B65" s="7"/>
      <c r="C65" s="12"/>
      <c r="D65" s="50" t="s">
        <v>90</v>
      </c>
      <c r="F65" s="7"/>
      <c r="G65" s="7"/>
      <c r="H65" s="7"/>
      <c r="I65" s="19"/>
      <c r="J65" s="19"/>
      <c r="K65" s="44"/>
      <c r="L65" s="7"/>
      <c r="M65" s="19"/>
      <c r="N65" s="19"/>
      <c r="O65" s="19"/>
      <c r="P65" s="19"/>
      <c r="R65" s="19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5" customHeight="1">
      <c r="A66" s="7"/>
      <c r="B66" s="7"/>
      <c r="C66" s="12"/>
      <c r="D66" s="50"/>
      <c r="F66" s="7"/>
      <c r="G66" s="7"/>
      <c r="H66" s="7"/>
      <c r="I66" s="19"/>
      <c r="J66" s="19"/>
      <c r="K66" s="44"/>
      <c r="L66" s="7"/>
      <c r="M66" s="19"/>
      <c r="N66" s="19"/>
      <c r="O66" s="19"/>
      <c r="P66" s="19"/>
      <c r="R66" s="19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5" customHeight="1">
      <c r="A67" s="7"/>
      <c r="B67" s="7"/>
      <c r="C67" s="228" t="s">
        <v>53</v>
      </c>
      <c r="D67" s="7"/>
      <c r="E67" s="7"/>
      <c r="F67" s="7"/>
      <c r="G67" s="7"/>
      <c r="H67" s="7"/>
      <c r="I67" s="19"/>
      <c r="J67" s="19"/>
      <c r="K67" s="52" t="s">
        <v>54</v>
      </c>
      <c r="L67" s="99">
        <f>'PV Generation'!C45</f>
        <v>0</v>
      </c>
      <c r="M67" s="10"/>
      <c r="N67" s="10"/>
      <c r="O67" s="10"/>
      <c r="P67" s="10"/>
      <c r="Q67" s="99">
        <f>'PV Generation'!C46</f>
        <v>0</v>
      </c>
      <c r="R67" s="97">
        <f>L67*'Background Calcs'!F49</f>
        <v>0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5.75" customHeight="1">
      <c r="A68" s="7"/>
      <c r="B68" s="7"/>
      <c r="C68" s="43"/>
      <c r="D68" s="50" t="s">
        <v>91</v>
      </c>
      <c r="F68" s="7"/>
      <c r="G68" s="7"/>
      <c r="H68" s="7"/>
      <c r="I68" s="7"/>
      <c r="J68" s="7"/>
      <c r="K68" s="10"/>
      <c r="L68" s="10"/>
      <c r="M68" s="7"/>
      <c r="N68" s="7"/>
      <c r="O68" s="7"/>
      <c r="P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5.75" customHeight="1">
      <c r="A69" s="7"/>
      <c r="B69" s="7"/>
      <c r="C69" s="43"/>
      <c r="D69" s="50"/>
      <c r="F69" s="7"/>
      <c r="G69" s="7"/>
      <c r="H69" s="7"/>
      <c r="I69" s="7"/>
      <c r="J69" s="7"/>
      <c r="K69" s="10"/>
      <c r="L69" s="10"/>
      <c r="M69" s="7"/>
      <c r="N69" s="7"/>
      <c r="O69" s="7"/>
      <c r="P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5.75" customHeight="1">
      <c r="A70" s="7"/>
      <c r="B70" s="7"/>
      <c r="C70" s="225" t="s">
        <v>56</v>
      </c>
      <c r="D70" s="7"/>
      <c r="E70" s="7"/>
      <c r="F70" s="7"/>
      <c r="G70" s="7"/>
      <c r="H70" s="7"/>
      <c r="I70" s="7"/>
      <c r="J70" s="7"/>
      <c r="K70" s="10"/>
      <c r="L70" s="10"/>
      <c r="M70" s="7"/>
      <c r="N70" s="7"/>
      <c r="O70" s="7"/>
      <c r="P70" s="7"/>
      <c r="Q70" s="99">
        <f>'Alt Energy Source'!C16</f>
        <v>0</v>
      </c>
      <c r="R70" s="97">
        <f>Q70*'Background Calcs'!F49</f>
        <v>0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5.75" customHeight="1" thickBot="1">
      <c r="A71" s="7"/>
      <c r="B71" s="7"/>
      <c r="C71" s="43"/>
      <c r="D71" s="50" t="s">
        <v>92</v>
      </c>
      <c r="F71" s="7"/>
      <c r="G71" s="7"/>
      <c r="H71" s="7"/>
      <c r="I71" s="7"/>
      <c r="J71" s="7"/>
      <c r="K71" s="10"/>
      <c r="L71" s="10"/>
      <c r="M71" s="7"/>
      <c r="N71" s="7"/>
      <c r="O71" s="7"/>
      <c r="P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5.75" customHeight="1" thickBot="1">
      <c r="A72" s="7"/>
      <c r="B72" s="7"/>
      <c r="C72" s="43"/>
      <c r="D72" s="83"/>
      <c r="E72" s="7"/>
      <c r="F72" s="7"/>
      <c r="G72" s="7"/>
      <c r="H72" s="7"/>
      <c r="I72" s="7"/>
      <c r="J72" s="7"/>
      <c r="K72" s="10"/>
      <c r="L72" s="10"/>
      <c r="M72" s="23" t="s">
        <v>93</v>
      </c>
      <c r="N72" s="23"/>
      <c r="O72" s="23"/>
      <c r="P72" s="23"/>
      <c r="Q72" s="108">
        <f>SUM(Q58:Q70)</f>
        <v>0</v>
      </c>
      <c r="R72" s="101">
        <f>SUM(R58:R70)</f>
        <v>0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207" customFormat="1" ht="15" customHeight="1" thickBot="1">
      <c r="A73" s="200"/>
      <c r="B73" s="200"/>
      <c r="C73" s="201"/>
      <c r="D73" s="201"/>
      <c r="E73" s="200"/>
      <c r="F73" s="200"/>
      <c r="G73" s="200"/>
      <c r="H73" s="200"/>
      <c r="I73" s="202"/>
      <c r="J73" s="202"/>
      <c r="K73" s="203"/>
      <c r="L73" s="203"/>
      <c r="M73" s="203"/>
      <c r="N73" s="203"/>
      <c r="O73" s="203"/>
      <c r="P73" s="203"/>
      <c r="Q73" s="203"/>
      <c r="R73" s="271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</row>
    <row r="74" spans="1:30" ht="15" customHeight="1" thickTop="1">
      <c r="A74" s="7"/>
      <c r="B74" s="7"/>
      <c r="C74" s="7"/>
      <c r="D74" s="87"/>
      <c r="E74" s="7"/>
      <c r="F74" s="7"/>
      <c r="G74" s="7"/>
      <c r="H74" s="7"/>
      <c r="I74" s="7"/>
      <c r="J74" s="7"/>
      <c r="K74" s="7"/>
      <c r="L74" s="7"/>
      <c r="M74" s="23"/>
      <c r="N74" s="23"/>
      <c r="O74" s="23"/>
      <c r="P74" s="23"/>
      <c r="Q74" s="23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5" customHeight="1">
      <c r="A75" s="7"/>
      <c r="B75" s="56" t="s">
        <v>94</v>
      </c>
      <c r="C75" s="7"/>
      <c r="D75" s="87"/>
      <c r="E75" s="7"/>
      <c r="F75" s="7"/>
      <c r="G75" s="7"/>
      <c r="H75" s="7"/>
      <c r="I75" s="7"/>
      <c r="J75" s="7"/>
      <c r="K75" s="7"/>
      <c r="L75" s="7"/>
      <c r="M75" s="23"/>
      <c r="N75" s="23"/>
      <c r="O75" s="23"/>
      <c r="P75" s="23"/>
      <c r="Q75" s="100" t="s">
        <v>60</v>
      </c>
      <c r="R75" s="260" t="s">
        <v>15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5" customHeight="1">
      <c r="A76" s="7"/>
      <c r="B76" s="7"/>
      <c r="C76" s="83" t="s">
        <v>95</v>
      </c>
      <c r="E76" s="7"/>
      <c r="F76" s="7"/>
      <c r="G76" s="7"/>
      <c r="H76" s="7"/>
      <c r="I76" s="7"/>
      <c r="J76" s="7"/>
      <c r="K76" s="7"/>
      <c r="L76" s="7"/>
      <c r="M76" s="23"/>
      <c r="N76" s="23"/>
      <c r="O76" s="23"/>
      <c r="P76" s="23"/>
      <c r="Q76" s="159">
        <f>Q51</f>
        <v>0</v>
      </c>
      <c r="R76" s="97">
        <f>R51</f>
        <v>0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5" customHeight="1">
      <c r="A77" s="7"/>
      <c r="B77" s="7"/>
      <c r="C77" s="83" t="s">
        <v>96</v>
      </c>
      <c r="E77" s="7"/>
      <c r="F77" s="7"/>
      <c r="G77" s="7"/>
      <c r="H77" s="7"/>
      <c r="I77" s="7"/>
      <c r="J77" s="7"/>
      <c r="K77" s="7"/>
      <c r="L77" s="44"/>
      <c r="Q77" s="159">
        <f>Q72</f>
        <v>0</v>
      </c>
      <c r="R77" s="97">
        <f>R72</f>
        <v>0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7.100000000000001" customHeight="1" thickBot="1">
      <c r="A78" s="7"/>
      <c r="B78" s="7"/>
      <c r="C78" s="12"/>
      <c r="D78" s="7"/>
      <c r="E78" s="7"/>
      <c r="F78" s="7"/>
      <c r="G78" s="7"/>
      <c r="H78" s="7"/>
      <c r="I78" s="7"/>
      <c r="J78" s="7"/>
      <c r="K78" s="10"/>
      <c r="L78" s="10"/>
      <c r="M78" s="23" t="s">
        <v>63</v>
      </c>
      <c r="N78" s="23"/>
      <c r="O78" s="23"/>
      <c r="P78" s="23"/>
      <c r="R78" s="188">
        <v>0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8" customHeight="1" thickBot="1">
      <c r="A79" s="7"/>
      <c r="B79" s="7"/>
      <c r="C79" s="7"/>
      <c r="D79" s="7"/>
      <c r="E79" s="7"/>
      <c r="F79" s="7"/>
      <c r="G79" s="7"/>
      <c r="H79" s="7"/>
      <c r="I79" s="7"/>
      <c r="J79" s="7"/>
      <c r="K79" s="10"/>
      <c r="L79" s="10"/>
      <c r="M79" s="23" t="s">
        <v>97</v>
      </c>
      <c r="N79" s="23"/>
      <c r="O79" s="23"/>
      <c r="P79" s="23"/>
      <c r="R79" s="101">
        <f>IF((R76-R77-R78)&gt;0,(R76-R77-R78),0)</f>
        <v>0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5.75">
      <c r="A80" s="7"/>
      <c r="B80" s="7"/>
      <c r="C80" s="16"/>
      <c r="D80" s="23" t="s">
        <v>64</v>
      </c>
      <c r="E80" s="274"/>
      <c r="F80" s="274"/>
      <c r="G80" s="274"/>
      <c r="H80" s="7"/>
      <c r="I80" s="7"/>
      <c r="J80" s="7"/>
      <c r="K80" s="84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5" customHeight="1">
      <c r="A81" s="7"/>
      <c r="B81" s="7"/>
      <c r="C81" s="16"/>
      <c r="D81" s="96" t="s">
        <v>66</v>
      </c>
      <c r="E81" s="282"/>
      <c r="F81" s="282"/>
      <c r="G81" s="282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5" customHeight="1">
      <c r="A82" s="7"/>
      <c r="B82" s="7"/>
      <c r="C82"/>
      <c r="D82" s="96" t="s">
        <v>67</v>
      </c>
      <c r="E82" s="282"/>
      <c r="F82" s="282"/>
      <c r="G82" s="282"/>
      <c r="H82" s="7"/>
      <c r="I82" s="7"/>
      <c r="J82" s="7"/>
      <c r="K82" s="7"/>
      <c r="L82" s="7"/>
      <c r="M82" s="7"/>
      <c r="N82" s="7"/>
      <c r="O82" s="7"/>
      <c r="P82" s="7"/>
      <c r="Q82" s="58"/>
      <c r="R82" s="59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5" customHeight="1">
      <c r="A83" s="7"/>
      <c r="B83" s="7"/>
      <c r="C83" s="7"/>
      <c r="D83" s="7"/>
      <c r="E83" s="60"/>
      <c r="F83" s="7"/>
      <c r="G83" s="7"/>
      <c r="H83" s="7"/>
      <c r="I83" s="61"/>
      <c r="J83" s="61"/>
      <c r="K83" s="7"/>
      <c r="L83" s="7"/>
      <c r="M83" s="7"/>
      <c r="N83" s="7"/>
      <c r="O83" s="7"/>
      <c r="P83" s="7"/>
      <c r="Q83" s="58"/>
      <c r="R83" s="59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2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2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2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2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2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2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2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2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2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2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2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2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2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2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2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2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2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2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2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2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2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2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2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2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2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2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2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2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2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2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2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2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2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2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2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2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2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2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2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2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2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2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2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2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2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2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2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2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2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2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2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2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2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2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2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2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2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2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2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2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2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2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2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2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2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2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2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2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2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2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2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2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2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2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2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2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2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2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2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2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2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2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2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2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2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2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2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2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2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2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2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2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2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2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2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2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2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2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2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2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2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2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2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2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2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2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2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2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2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2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2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2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2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2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2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2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2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2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2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2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2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2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2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2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2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2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2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2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2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2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2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2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2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2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2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2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2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2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2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2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12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12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2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2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12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12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12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12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12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12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12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12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12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12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12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12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12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12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2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ht="12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ht="12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ht="12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ht="12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ht="12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ht="12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ht="12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ht="12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ht="12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ht="12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ht="12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ht="12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ht="12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ht="12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ht="12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ht="12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ht="12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ht="12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ht="12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ht="12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ht="12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ht="12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ht="12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ht="12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ht="12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ht="12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ht="12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ht="12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ht="12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ht="12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ht="12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ht="12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ht="12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ht="12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ht="12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ht="12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ht="12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ht="12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ht="12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ht="12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ht="12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ht="12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ht="12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ht="12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ht="12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ht="12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ht="12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ht="12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ht="12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ht="12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ht="12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ht="12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ht="12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ht="12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ht="12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ht="12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ht="12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ht="12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ht="12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ht="12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ht="12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ht="12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ht="12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ht="12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ht="12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ht="12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ht="12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ht="12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ht="12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ht="12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ht="12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ht="12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ht="12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ht="12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ht="12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ht="12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ht="12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ht="12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ht="12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ht="12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ht="12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ht="12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ht="12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ht="12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ht="12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ht="12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ht="12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ht="12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ht="12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ht="12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ht="12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ht="12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ht="12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ht="12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ht="12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ht="12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ht="12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ht="12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ht="12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ht="12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ht="12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ht="12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ht="12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ht="12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ht="12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ht="12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ht="12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ht="12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ht="12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ht="12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ht="12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ht="12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ht="12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ht="12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ht="12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ht="12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ht="12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ht="12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ht="12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ht="12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ht="12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ht="12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ht="12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ht="12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ht="12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ht="12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ht="12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ht="12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ht="12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ht="12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ht="12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ht="12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ht="12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ht="12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ht="12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ht="12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ht="12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ht="12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ht="12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ht="12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ht="12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ht="12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ht="12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ht="12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ht="12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ht="12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ht="12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ht="12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ht="12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ht="12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ht="12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ht="12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ht="12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ht="12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ht="12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ht="12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ht="12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ht="12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ht="12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ht="12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ht="12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ht="12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ht="12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ht="12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ht="12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ht="12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ht="12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ht="12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ht="12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ht="12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ht="12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ht="12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ht="12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ht="12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ht="12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ht="12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ht="12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ht="12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ht="12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ht="12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ht="12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ht="12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ht="12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ht="12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ht="12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ht="12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ht="12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ht="12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ht="12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ht="12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ht="12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ht="12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ht="12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ht="12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ht="12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ht="12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ht="12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ht="12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ht="12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ht="12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ht="12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ht="12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ht="12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ht="12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ht="12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ht="12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ht="12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ht="12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ht="12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ht="12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ht="12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ht="12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ht="12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ht="12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ht="12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ht="12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ht="12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ht="12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ht="12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ht="12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ht="12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ht="12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ht="12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ht="12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ht="12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ht="12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ht="12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ht="12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ht="12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ht="12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ht="12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ht="12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ht="12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ht="12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ht="12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ht="12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ht="12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ht="12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ht="12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ht="12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ht="12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ht="12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ht="12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ht="12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ht="12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ht="12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ht="12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ht="12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ht="12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ht="12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 ht="12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 ht="12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 ht="12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 ht="12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 ht="12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 ht="12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 ht="12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 ht="12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1:30" ht="12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 ht="12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 ht="12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 ht="12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 ht="12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 ht="12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 ht="12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 ht="12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 ht="12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 ht="12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 ht="12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 ht="12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 ht="12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 ht="12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 ht="12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 ht="12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 ht="12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 ht="12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 ht="12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 ht="12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 ht="12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 ht="12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 ht="12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 ht="12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 ht="12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 ht="12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 ht="12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 ht="12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 ht="12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 ht="12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 ht="12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 ht="12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 ht="12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 ht="12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 ht="12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 ht="12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 ht="12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 ht="12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 ht="12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 ht="12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 ht="12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 ht="12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 ht="12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 ht="12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 ht="12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 ht="12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 ht="12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 ht="12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 ht="12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 ht="12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 ht="12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 ht="12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 ht="12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 ht="12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 ht="12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 ht="12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 ht="12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 ht="12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 ht="12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 ht="12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 ht="12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 ht="12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 ht="12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 ht="12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 ht="12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 ht="12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 ht="12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 ht="12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 ht="12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 ht="12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 ht="12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 ht="12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 ht="12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 ht="12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 ht="12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 ht="12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 ht="12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 ht="12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 ht="12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 ht="12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 ht="12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 ht="12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 ht="12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 ht="12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 ht="12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 ht="12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 ht="12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 ht="12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 ht="12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 ht="12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 ht="12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 ht="12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 ht="12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 ht="12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 ht="12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 ht="12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 ht="12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 ht="12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 ht="12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 ht="12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 ht="12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 ht="12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 ht="12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 ht="12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 ht="12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 ht="12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 ht="12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 ht="12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 ht="12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 ht="12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 ht="12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 ht="12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 ht="12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 ht="12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 ht="12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 ht="12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 ht="12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 ht="12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 ht="12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 ht="12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 ht="12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 ht="12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 ht="12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 ht="12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 ht="12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 ht="12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 ht="12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 ht="12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 ht="12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 ht="12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 ht="12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 ht="12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 ht="12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 ht="12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 ht="12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 ht="12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 ht="12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 ht="12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 ht="12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 ht="12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 ht="12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 ht="12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 ht="12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 ht="12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 ht="12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 ht="12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 ht="12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 ht="12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 ht="12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 ht="12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 ht="12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 ht="12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 ht="12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 ht="12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 ht="12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 ht="12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 ht="12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 ht="12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 ht="12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 ht="12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 ht="12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 ht="12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 ht="12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 ht="12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 ht="12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 ht="12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 ht="12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 ht="12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 ht="12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 ht="12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 ht="12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 ht="12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 ht="12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 ht="12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 ht="12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 ht="12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 ht="12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 ht="12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 ht="12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 ht="12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 ht="12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 ht="12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 ht="12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 ht="12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 ht="12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 ht="12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 ht="12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 ht="12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 ht="12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 ht="12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 ht="12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 ht="12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 ht="12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 ht="12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 ht="12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 ht="12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 ht="12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 ht="12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 ht="12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 ht="12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 ht="12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 ht="12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 ht="12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 ht="12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 ht="12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 ht="12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 ht="12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 ht="12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 ht="12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 ht="12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 ht="12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 ht="12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 ht="12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 ht="12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 ht="12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 ht="12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 ht="12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 ht="12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 ht="12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 ht="12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 ht="12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 ht="12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 ht="12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 ht="12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 ht="12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 ht="12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 ht="12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 ht="12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 ht="12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 ht="12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 ht="12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 ht="12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 ht="12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 ht="12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 ht="12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 ht="12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 ht="12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 ht="12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 ht="12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 ht="12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 ht="12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 ht="12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 ht="12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 ht="12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 ht="12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 ht="12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 ht="12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 ht="12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 ht="12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 ht="12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 ht="12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 ht="12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 ht="12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 ht="12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ht="12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 ht="12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 ht="12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 ht="12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 ht="12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 ht="12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 ht="12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 ht="12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 ht="12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 ht="12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 ht="12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 ht="12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 ht="12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 ht="12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 ht="12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 ht="12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 ht="12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 ht="12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 ht="12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 ht="12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 ht="12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 ht="12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 ht="12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 ht="12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 ht="12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 ht="12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 ht="12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 ht="12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ht="12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 ht="12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 ht="12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 ht="12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 ht="12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 ht="12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 ht="12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 ht="12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 ht="12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 ht="12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 ht="12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 ht="12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 ht="12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 ht="12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 ht="12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 ht="12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 ht="12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 ht="12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 ht="12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 ht="12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 ht="12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 ht="12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 ht="12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 ht="12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 ht="12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 ht="12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 ht="12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 ht="12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 ht="12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 ht="12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 ht="12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 ht="12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 ht="12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 ht="12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 ht="12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 ht="12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 ht="12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 ht="12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 ht="12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 ht="12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 ht="12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 ht="12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 ht="12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 ht="12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 ht="12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 ht="12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 ht="12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 ht="12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 ht="12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 ht="12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 ht="12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 ht="12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 ht="12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 ht="12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 ht="12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 ht="12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 ht="12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 ht="12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 ht="12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 ht="12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 ht="12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 ht="12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 ht="12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 ht="12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 ht="12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 ht="12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 ht="12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 ht="12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 ht="12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 ht="12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 ht="12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 ht="12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 ht="12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 ht="12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 ht="12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 ht="12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 ht="12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 ht="12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 ht="12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 ht="12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 ht="12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 ht="12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 ht="12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 ht="12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 ht="12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 ht="12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 ht="12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 ht="12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 ht="12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 ht="12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 ht="12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 ht="12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 ht="12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 ht="12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 ht="12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 ht="12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 ht="12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 ht="12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 ht="12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 ht="12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 ht="12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 ht="12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 ht="12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 ht="12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 ht="12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 ht="12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 ht="12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 ht="12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 ht="12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 ht="12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 ht="12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 ht="12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 ht="12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 ht="12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 ht="12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 ht="12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 ht="12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 ht="12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 ht="12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 ht="12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 ht="12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 ht="12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 ht="12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 ht="12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 ht="12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 ht="12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 ht="12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 ht="12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 ht="12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 ht="12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 ht="12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 ht="12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 ht="12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 ht="12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 ht="12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 ht="12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 ht="12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 ht="12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 ht="12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 ht="12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 ht="12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 ht="12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 ht="12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 ht="12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 ht="12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 ht="12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 ht="12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 ht="12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 ht="12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 ht="12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 ht="12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 ht="12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 ht="12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 ht="12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 ht="12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 ht="12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 ht="12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 ht="12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 ht="12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 ht="12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 ht="12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 ht="12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 ht="12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 ht="12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 ht="12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 ht="12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 ht="12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 ht="12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 ht="12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 ht="12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 ht="12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 ht="12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 ht="12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 ht="12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 ht="12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 ht="12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 ht="12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 ht="12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 ht="12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 ht="12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 ht="12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 ht="12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 ht="12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 ht="12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 ht="12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 ht="12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 ht="12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 ht="12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 ht="12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1:30" ht="12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1:30" ht="12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1:30" ht="12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  <row r="980" spans="1:30" ht="12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</row>
    <row r="981" spans="1:30" ht="12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</row>
    <row r="982" spans="1:30" ht="12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</row>
    <row r="983" spans="1:30" ht="12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</row>
    <row r="984" spans="1:30" ht="12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</row>
    <row r="985" spans="1:30" ht="12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</row>
    <row r="986" spans="1:30" ht="12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</row>
    <row r="987" spans="1:30" ht="12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</row>
    <row r="988" spans="1:30" ht="12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</row>
    <row r="989" spans="1:30" ht="12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</row>
    <row r="990" spans="1:30" ht="12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</row>
    <row r="991" spans="1:30" ht="12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</row>
    <row r="992" spans="1:30" ht="12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</row>
    <row r="993" spans="1:30" ht="12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</row>
    <row r="994" spans="1:30" ht="12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</row>
    <row r="995" spans="1:30" ht="12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</row>
    <row r="996" spans="1:30" ht="12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</row>
    <row r="997" spans="1:30" ht="12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</row>
    <row r="998" spans="1:30" ht="12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</row>
    <row r="999" spans="1:30" ht="12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</row>
    <row r="1000" spans="1:30" ht="12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</row>
    <row r="1001" spans="1:30" ht="12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</row>
    <row r="1002" spans="1:30" ht="12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</row>
    <row r="1003" spans="1:30" ht="12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</row>
    <row r="1004" spans="1:30" ht="12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</row>
    <row r="1005" spans="1:30" ht="12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</row>
    <row r="1006" spans="1:30" ht="12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</row>
    <row r="1007" spans="1:30" ht="12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</row>
    <row r="1008" spans="1:30" ht="12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</row>
    <row r="1009" spans="1:30" ht="12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</row>
    <row r="1010" spans="1:30" ht="12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</row>
    <row r="1011" spans="1:30" ht="12" customHeigh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</row>
    <row r="1012" spans="1:30" ht="12" customHeigh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</row>
    <row r="1013" spans="1:30" ht="12" customHeigh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</row>
    <row r="1014" spans="1:30" ht="12" customHeigh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</row>
    <row r="1015" spans="1:30" ht="12" customHeight="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</row>
    <row r="1016" spans="1:30" ht="12" customHeight="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</row>
    <row r="1017" spans="1:30" ht="12" customHeight="1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</row>
    <row r="1018" spans="1:30" ht="12" customHeight="1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</row>
    <row r="1019" spans="1:30" ht="12" customHeight="1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</row>
    <row r="1020" spans="1:30" ht="12" customHeight="1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</row>
    <row r="1021" spans="1:30" ht="12" customHeight="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</row>
    <row r="1022" spans="1:30" ht="12" customHeight="1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</row>
    <row r="1023" spans="1:30" ht="12" customHeight="1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</row>
    <row r="1024" spans="1:30" ht="12" customHeight="1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</row>
    <row r="1025" spans="1:30" ht="12" customHeight="1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</row>
    <row r="1026" spans="1:30" ht="12" customHeight="1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</row>
    <row r="1027" spans="1:30" ht="12" customHeight="1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</row>
    <row r="1028" spans="1:30" ht="12" customHeight="1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</row>
  </sheetData>
  <sheetProtection algorithmName="SHA-512" hashValue="GrMEkvVEZIaV51EfSbi32SRsbyKvRJ1eHl3Sx1GRQTD4+/KlQpT4lQx3EHYlHbuyHvqsuFG1+5o74b/TYhUF5w==" saltValue="w9+8KUZslKgf8qisgRIS4Q==" spinCount="100000" sheet="1" objects="1" scenarios="1"/>
  <mergeCells count="7">
    <mergeCell ref="E81:G81"/>
    <mergeCell ref="E82:G82"/>
    <mergeCell ref="B6:D6"/>
    <mergeCell ref="E6:R6"/>
    <mergeCell ref="E80:G80"/>
    <mergeCell ref="Q55:R55"/>
    <mergeCell ref="Q20:R20"/>
  </mergeCells>
  <conditionalFormatting sqref="R58 R64 R67">
    <cfRule type="expression" dxfId="55" priority="43">
      <formula>#REF!&gt;240000000</formula>
    </cfRule>
  </conditionalFormatting>
  <conditionalFormatting sqref="R65:R66 R59:R60 K73:Q73">
    <cfRule type="cellIs" dxfId="54" priority="45" operator="greaterThan">
      <formula>240000000</formula>
    </cfRule>
  </conditionalFormatting>
  <conditionalFormatting sqref="I50:J50 I39:I43 J45">
    <cfRule type="cellIs" dxfId="53" priority="50" operator="lessThan">
      <formula>0</formula>
    </cfRule>
  </conditionalFormatting>
  <conditionalFormatting sqref="L50 L44:M44">
    <cfRule type="cellIs" dxfId="52" priority="51" operator="lessThan">
      <formula>0.85</formula>
    </cfRule>
  </conditionalFormatting>
  <conditionalFormatting sqref="L50 L44:M44">
    <cfRule type="cellIs" dxfId="51" priority="52" operator="greaterThan">
      <formula>1</formula>
    </cfRule>
  </conditionalFormatting>
  <conditionalFormatting sqref="M58:P58 M64:P64 K72:L72 K58 M67:P67">
    <cfRule type="expression" dxfId="50" priority="53">
      <formula>#REF!&gt;240000000</formula>
    </cfRule>
  </conditionalFormatting>
  <conditionalFormatting sqref="I58:J58 L64 I67:J67">
    <cfRule type="cellIs" dxfId="49" priority="54" operator="lessThan">
      <formula>0</formula>
    </cfRule>
  </conditionalFormatting>
  <conditionalFormatting sqref="M65:P66 M59:P60">
    <cfRule type="cellIs" dxfId="48" priority="55" operator="greaterThan">
      <formula>240000000</formula>
    </cfRule>
  </conditionalFormatting>
  <conditionalFormatting sqref="R70">
    <cfRule type="expression" dxfId="47" priority="41">
      <formula>#REF!&gt;240000000</formula>
    </cfRule>
  </conditionalFormatting>
  <conditionalFormatting sqref="U3">
    <cfRule type="cellIs" dxfId="46" priority="40" operator="lessThan">
      <formula>0</formula>
    </cfRule>
  </conditionalFormatting>
  <conditionalFormatting sqref="I36 I38">
    <cfRule type="cellIs" dxfId="45" priority="31" operator="lessThan">
      <formula>0</formula>
    </cfRule>
  </conditionalFormatting>
  <conditionalFormatting sqref="L36 M32 L38:M38 M40:M41 M46:M47 L42 M43 M49 L39">
    <cfRule type="cellIs" dxfId="44" priority="30" operator="lessThan">
      <formula>0.85</formula>
    </cfRule>
  </conditionalFormatting>
  <conditionalFormatting sqref="L36 M32 L38:M38">
    <cfRule type="cellIs" dxfId="43" priority="29" operator="greaterThan">
      <formula>1</formula>
    </cfRule>
  </conditionalFormatting>
  <conditionalFormatting sqref="I46:I47">
    <cfRule type="cellIs" dxfId="42" priority="59" operator="lessThan">
      <formula>0</formula>
    </cfRule>
  </conditionalFormatting>
  <conditionalFormatting sqref="L39 M40:M41 M46:M47 L42 M43 M49">
    <cfRule type="cellIs" dxfId="41" priority="60" operator="greaterThan">
      <formula>1</formula>
    </cfRule>
  </conditionalFormatting>
  <conditionalFormatting sqref="L45">
    <cfRule type="cellIs" dxfId="40" priority="20" operator="lessThan">
      <formula>0.85</formula>
    </cfRule>
  </conditionalFormatting>
  <conditionalFormatting sqref="L45">
    <cfRule type="cellIs" dxfId="39" priority="62" operator="greaterThan">
      <formula>1</formula>
    </cfRule>
  </conditionalFormatting>
  <conditionalFormatting sqref="I45">
    <cfRule type="cellIs" dxfId="38" priority="18" operator="lessThan">
      <formula>0</formula>
    </cfRule>
  </conditionalFormatting>
  <conditionalFormatting sqref="L48">
    <cfRule type="cellIs" dxfId="37" priority="17" operator="lessThan">
      <formula>0.85</formula>
    </cfRule>
  </conditionalFormatting>
  <conditionalFormatting sqref="L48">
    <cfRule type="cellIs" dxfId="36" priority="63" operator="greaterThan">
      <formula>1</formula>
    </cfRule>
  </conditionalFormatting>
  <conditionalFormatting sqref="I48">
    <cfRule type="cellIs" dxfId="35" priority="15" operator="lessThan">
      <formula>0</formula>
    </cfRule>
  </conditionalFormatting>
  <conditionalFormatting sqref="O61:P63 R62:R63">
    <cfRule type="cellIs" dxfId="34" priority="14" operator="greaterThan">
      <formula>240000000</formula>
    </cfRule>
  </conditionalFormatting>
  <conditionalFormatting sqref="K61">
    <cfRule type="expression" dxfId="33" priority="13">
      <formula>#REF!&gt;240000000</formula>
    </cfRule>
  </conditionalFormatting>
  <conditionalFormatting sqref="R61">
    <cfRule type="expression" dxfId="32" priority="12">
      <formula>#REF!&gt;240000000</formula>
    </cfRule>
  </conditionalFormatting>
  <conditionalFormatting sqref="I22">
    <cfRule type="cellIs" dxfId="31" priority="10" operator="lessThan">
      <formula>0</formula>
    </cfRule>
  </conditionalFormatting>
  <conditionalFormatting sqref="L22">
    <cfRule type="cellIs" dxfId="30" priority="9" operator="lessThan">
      <formula>0.85</formula>
    </cfRule>
  </conditionalFormatting>
  <conditionalFormatting sqref="L22">
    <cfRule type="cellIs" dxfId="29" priority="11" operator="greaterThan">
      <formula>1</formula>
    </cfRule>
  </conditionalFormatting>
  <conditionalFormatting sqref="I29">
    <cfRule type="cellIs" dxfId="28" priority="8" operator="lessThan">
      <formula>0</formula>
    </cfRule>
  </conditionalFormatting>
  <conditionalFormatting sqref="L29">
    <cfRule type="cellIs" dxfId="27" priority="7" operator="lessThan">
      <formula>0.85</formula>
    </cfRule>
  </conditionalFormatting>
  <conditionalFormatting sqref="L29">
    <cfRule type="cellIs" dxfId="26" priority="6" operator="greaterThan">
      <formula>1</formula>
    </cfRule>
  </conditionalFormatting>
  <conditionalFormatting sqref="O11">
    <cfRule type="cellIs" dxfId="25" priority="5" operator="lessThan">
      <formula>0</formula>
    </cfRule>
  </conditionalFormatting>
  <conditionalFormatting sqref="O14">
    <cfRule type="cellIs" dxfId="24" priority="4" operator="lessThan">
      <formula>0</formula>
    </cfRule>
  </conditionalFormatting>
  <conditionalFormatting sqref="J39">
    <cfRule type="cellIs" dxfId="23" priority="3" operator="lessThan">
      <formula>0</formula>
    </cfRule>
  </conditionalFormatting>
  <conditionalFormatting sqref="J42">
    <cfRule type="cellIs" dxfId="22" priority="2" operator="lessThan">
      <formula>0</formula>
    </cfRule>
  </conditionalFormatting>
  <conditionalFormatting sqref="J48">
    <cfRule type="cellIs" dxfId="21" priority="1" operator="lessThan">
      <formula>0</formula>
    </cfRule>
  </conditionalFormatting>
  <dataValidations count="1">
    <dataValidation type="list" allowBlank="1" showInputMessage="1" showErrorMessage="1" prompt=" - " sqref="L50 L29 L31 L48 M49 L44:L45 L26 L42 L22:L24 L33 L36:L39 M37:M38 M40:M41 M43:M44 M46:M47">
      <formula1>Efficiency</formula1>
    </dataValidation>
  </dataValidations>
  <pageMargins left="0.7" right="0.7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0"/>
  <sheetViews>
    <sheetView topLeftCell="B25" zoomScaleNormal="100" workbookViewId="0">
      <selection activeCell="R30" sqref="R30"/>
    </sheetView>
  </sheetViews>
  <sheetFormatPr defaultColWidth="17.28515625" defaultRowHeight="15" customHeight="1"/>
  <cols>
    <col min="1" max="1" width="1.28515625" hidden="1" customWidth="1"/>
    <col min="2" max="2" width="8.85546875" customWidth="1"/>
    <col min="3" max="3" width="7.42578125" customWidth="1"/>
    <col min="4" max="4" width="12.42578125" customWidth="1"/>
    <col min="5" max="10" width="8.85546875" customWidth="1"/>
    <col min="11" max="11" width="11.5703125" customWidth="1"/>
    <col min="12" max="21" width="8.85546875" customWidth="1"/>
    <col min="22" max="25" width="10" customWidth="1"/>
  </cols>
  <sheetData>
    <row r="1" spans="1:25">
      <c r="A1" s="4"/>
      <c r="B1" s="8"/>
      <c r="C1" s="8"/>
      <c r="D1" s="8"/>
      <c r="E1" s="8"/>
      <c r="F1" s="9"/>
      <c r="G1" s="9"/>
      <c r="H1" s="9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1" customHeight="1">
      <c r="A2" s="4"/>
      <c r="B2" s="8"/>
      <c r="C2" s="2" t="s">
        <v>0</v>
      </c>
      <c r="D2" s="8"/>
      <c r="E2" s="8"/>
      <c r="F2" s="9"/>
      <c r="G2" s="9"/>
      <c r="H2" s="9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1" customHeight="1">
      <c r="A3" s="4"/>
      <c r="C3" s="182" t="s">
        <v>98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8"/>
      <c r="R3" s="56" t="s">
        <v>1</v>
      </c>
      <c r="S3" s="1"/>
      <c r="T3" s="8"/>
      <c r="U3" s="8"/>
      <c r="V3" s="8"/>
      <c r="W3" s="8"/>
      <c r="X3" s="8"/>
      <c r="Y3" s="8"/>
    </row>
    <row r="4" spans="1:25" ht="21" customHeight="1">
      <c r="A4" s="4"/>
      <c r="B4" s="8"/>
      <c r="C4" s="286"/>
      <c r="D4" s="287"/>
      <c r="E4" s="287"/>
      <c r="F4" s="287"/>
      <c r="G4" s="287"/>
      <c r="H4" s="287"/>
      <c r="I4" s="9"/>
      <c r="J4" s="9"/>
      <c r="K4" s="9"/>
      <c r="L4" s="8"/>
      <c r="M4" s="8"/>
      <c r="O4" s="8"/>
      <c r="P4" s="8"/>
      <c r="Q4" s="8"/>
      <c r="R4" s="80"/>
      <c r="S4" s="7" t="s">
        <v>3</v>
      </c>
      <c r="T4" s="8"/>
      <c r="U4" s="8"/>
      <c r="V4" s="8"/>
      <c r="W4" s="8"/>
      <c r="X4" s="8"/>
      <c r="Y4" s="8"/>
    </row>
    <row r="5" spans="1:25" ht="20.25" customHeight="1">
      <c r="A5" s="4"/>
      <c r="B5" s="8"/>
      <c r="C5" s="13"/>
      <c r="I5" s="9"/>
      <c r="J5" s="9"/>
      <c r="K5" s="9"/>
      <c r="L5" s="8"/>
      <c r="M5" s="8"/>
      <c r="N5" s="44" t="s">
        <v>99</v>
      </c>
      <c r="O5" s="8"/>
      <c r="P5" s="8"/>
      <c r="Q5" s="8"/>
      <c r="R5" s="99"/>
      <c r="S5" s="7" t="s">
        <v>5</v>
      </c>
      <c r="T5" s="8"/>
      <c r="U5" s="8"/>
      <c r="V5" s="8"/>
      <c r="W5" s="8"/>
      <c r="X5" s="8"/>
      <c r="Y5" s="8"/>
    </row>
    <row r="6" spans="1:25" ht="20.25" customHeight="1">
      <c r="A6" s="4"/>
      <c r="B6" s="8"/>
      <c r="C6" s="13"/>
      <c r="I6" s="9"/>
      <c r="J6" s="9"/>
      <c r="K6" s="9"/>
      <c r="L6" s="8"/>
      <c r="M6" s="8"/>
      <c r="N6" s="192"/>
      <c r="O6" s="8"/>
      <c r="P6" s="8"/>
      <c r="Q6" s="8"/>
      <c r="R6" s="8"/>
      <c r="S6" s="7"/>
      <c r="T6" s="8"/>
      <c r="U6" s="8"/>
      <c r="V6" s="8"/>
      <c r="W6" s="8"/>
      <c r="X6" s="8"/>
      <c r="Y6" s="8"/>
    </row>
    <row r="7" spans="1:25" ht="21" customHeight="1">
      <c r="A7" s="4"/>
      <c r="B7" s="8"/>
      <c r="D7" s="15" t="s">
        <v>7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8"/>
      <c r="P7" s="8"/>
      <c r="Q7" s="8"/>
      <c r="U7" s="8"/>
      <c r="V7" s="8"/>
      <c r="W7" s="8"/>
      <c r="X7" s="8"/>
      <c r="Y7" s="8"/>
    </row>
    <row r="8" spans="1:25" ht="15" customHeight="1">
      <c r="A8" s="4"/>
      <c r="B8" s="8"/>
      <c r="D8" s="15"/>
      <c r="P8" s="8"/>
      <c r="Q8" s="8"/>
      <c r="U8" s="8"/>
      <c r="V8" s="8"/>
      <c r="W8" s="8"/>
      <c r="X8" s="8"/>
      <c r="Y8" s="8"/>
    </row>
    <row r="9" spans="1:25" ht="15" customHeight="1">
      <c r="A9" s="4"/>
      <c r="B9" s="8"/>
      <c r="D9" s="15"/>
      <c r="N9" s="44" t="s">
        <v>100</v>
      </c>
      <c r="P9" s="8"/>
      <c r="Q9" s="8"/>
      <c r="U9" s="8"/>
      <c r="V9" s="8"/>
      <c r="W9" s="8"/>
      <c r="X9" s="8"/>
      <c r="Y9" s="8"/>
    </row>
    <row r="10" spans="1:25" ht="15" customHeight="1">
      <c r="A10" s="4"/>
      <c r="B10" s="8"/>
      <c r="D10" s="15"/>
      <c r="P10" s="8"/>
      <c r="Q10" s="8"/>
      <c r="U10" s="8"/>
      <c r="V10" s="8"/>
      <c r="W10" s="8"/>
      <c r="X10" s="8"/>
      <c r="Y10" s="8"/>
    </row>
    <row r="11" spans="1:25" ht="18" customHeight="1">
      <c r="A11" s="4"/>
      <c r="B11" s="8"/>
      <c r="C11" s="189" t="s">
        <v>101</v>
      </c>
      <c r="D11" s="15"/>
      <c r="P11" s="8"/>
      <c r="Q11" s="8"/>
      <c r="U11" s="8"/>
      <c r="V11" s="8"/>
      <c r="W11" s="8"/>
      <c r="X11" s="8"/>
      <c r="Y11" s="8"/>
    </row>
    <row r="12" spans="1:25" ht="15" customHeight="1">
      <c r="A12" s="4"/>
      <c r="B12" s="8"/>
      <c r="D12" s="15"/>
      <c r="P12" s="8"/>
      <c r="Q12" s="8"/>
      <c r="U12" s="8"/>
      <c r="V12" s="8"/>
      <c r="W12" s="8"/>
      <c r="X12" s="8"/>
      <c r="Y12" s="8"/>
    </row>
    <row r="13" spans="1:25" ht="15" customHeight="1">
      <c r="A13" s="4"/>
      <c r="B13" s="8"/>
      <c r="D13" s="15"/>
      <c r="F13" s="27" t="s">
        <v>102</v>
      </c>
      <c r="H13" s="284"/>
      <c r="I13" s="285"/>
      <c r="P13" s="8"/>
      <c r="Q13" s="8"/>
      <c r="U13" s="8"/>
      <c r="V13" s="8"/>
      <c r="W13" s="8"/>
      <c r="X13" s="8"/>
      <c r="Y13" s="8"/>
    </row>
    <row r="14" spans="1:25" ht="15" customHeight="1">
      <c r="A14" s="4"/>
      <c r="B14" s="8"/>
      <c r="D14" s="15"/>
      <c r="P14" s="8"/>
      <c r="Q14" s="8"/>
      <c r="U14" s="8"/>
      <c r="V14" s="8"/>
      <c r="W14" s="8"/>
      <c r="X14" s="8"/>
      <c r="Y14" s="8"/>
    </row>
    <row r="15" spans="1:25" ht="15" customHeight="1">
      <c r="A15" s="4"/>
      <c r="B15" s="8"/>
      <c r="D15" s="15"/>
      <c r="F15" s="27" t="s">
        <v>103</v>
      </c>
      <c r="H15" s="284"/>
      <c r="I15" s="285"/>
      <c r="P15" s="8"/>
      <c r="Q15" s="8"/>
      <c r="U15" s="8"/>
      <c r="V15" s="8"/>
      <c r="W15" s="8"/>
      <c r="X15" s="8"/>
      <c r="Y15" s="8"/>
    </row>
    <row r="16" spans="1:25" ht="15" customHeight="1">
      <c r="A16" s="4"/>
      <c r="B16" s="8"/>
      <c r="D16" s="15"/>
      <c r="F16" s="27"/>
      <c r="I16" s="224"/>
      <c r="P16" s="8"/>
      <c r="Q16" s="8"/>
      <c r="U16" s="8"/>
      <c r="V16" s="8"/>
      <c r="W16" s="8"/>
      <c r="X16" s="8"/>
      <c r="Y16" s="8"/>
    </row>
    <row r="17" spans="1:25" ht="18" customHeight="1">
      <c r="A17" s="4"/>
      <c r="B17" s="8"/>
      <c r="C17" s="189" t="s">
        <v>104</v>
      </c>
      <c r="D17" s="15"/>
      <c r="F17" s="27"/>
      <c r="I17" s="224"/>
      <c r="P17" s="8"/>
      <c r="Q17" s="8"/>
      <c r="U17" s="8"/>
      <c r="V17" s="8"/>
      <c r="W17" s="8"/>
      <c r="X17" s="8"/>
      <c r="Y17" s="8"/>
    </row>
    <row r="18" spans="1:25" ht="15" customHeight="1">
      <c r="A18" s="4"/>
      <c r="B18" s="8"/>
      <c r="D18" s="15"/>
      <c r="P18" s="8"/>
      <c r="Q18" s="8"/>
      <c r="U18" s="8"/>
      <c r="V18" s="8"/>
      <c r="W18" s="8"/>
      <c r="X18" s="8"/>
      <c r="Y18" s="8"/>
    </row>
    <row r="19" spans="1:25" ht="15" customHeight="1">
      <c r="C19" s="8"/>
      <c r="D19" s="8"/>
      <c r="E19" s="8"/>
      <c r="F19" s="9"/>
      <c r="G19" s="9"/>
      <c r="H19" s="8"/>
      <c r="J19" s="27" t="s">
        <v>105</v>
      </c>
      <c r="K19" s="272">
        <v>0</v>
      </c>
      <c r="L19" s="8" t="s">
        <v>47</v>
      </c>
    </row>
    <row r="20" spans="1:25" ht="15" customHeight="1">
      <c r="A20" s="4"/>
      <c r="B20" s="8"/>
      <c r="C20" s="8"/>
      <c r="D20" s="8"/>
      <c r="E20" s="8"/>
      <c r="F20" s="9"/>
      <c r="G20" s="9"/>
      <c r="H20" s="8"/>
      <c r="J20" s="27"/>
      <c r="K20" s="8"/>
      <c r="L20" s="8"/>
      <c r="P20" s="8"/>
      <c r="Q20" s="8"/>
      <c r="U20" s="8"/>
      <c r="V20" s="8"/>
      <c r="W20" s="8"/>
      <c r="X20" s="8"/>
      <c r="Y20" s="8"/>
    </row>
    <row r="21" spans="1:25" ht="15" customHeight="1">
      <c r="A21" s="4"/>
      <c r="B21" s="8"/>
      <c r="C21" s="8"/>
      <c r="D21" s="8"/>
      <c r="E21" s="8"/>
      <c r="F21" s="9"/>
      <c r="G21" s="9"/>
      <c r="H21" s="27"/>
      <c r="J21" s="9"/>
      <c r="K21" s="9"/>
      <c r="L21" s="8"/>
      <c r="P21" s="8"/>
      <c r="Q21" s="8"/>
      <c r="U21" s="8"/>
      <c r="V21" s="8"/>
      <c r="W21" s="8"/>
      <c r="X21" s="8"/>
      <c r="Y21" s="8"/>
    </row>
    <row r="22" spans="1:25" ht="15" customHeight="1">
      <c r="A22" s="4"/>
      <c r="B22" s="8"/>
      <c r="C22" s="8"/>
      <c r="D22" s="8"/>
      <c r="E22" s="8"/>
      <c r="F22" s="9"/>
      <c r="G22" s="9"/>
      <c r="H22" s="27" t="s">
        <v>106</v>
      </c>
      <c r="J22" s="9"/>
      <c r="K22" s="82">
        <v>1.8</v>
      </c>
      <c r="L22" s="8" t="s">
        <v>107</v>
      </c>
      <c r="P22" s="8" t="s">
        <v>108</v>
      </c>
      <c r="Q22" s="8"/>
      <c r="U22" s="8"/>
      <c r="V22" s="8"/>
      <c r="W22" s="8"/>
      <c r="X22" s="8"/>
      <c r="Y22" s="8"/>
    </row>
    <row r="23" spans="1:25" ht="66.75" customHeight="1">
      <c r="A23" s="4"/>
      <c r="B23" s="8"/>
      <c r="C23" s="290" t="s">
        <v>109</v>
      </c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8"/>
      <c r="Q23" s="8"/>
      <c r="U23" s="8"/>
      <c r="V23" s="8"/>
      <c r="W23" s="8"/>
      <c r="X23" s="8"/>
      <c r="Y23" s="8"/>
    </row>
    <row r="24" spans="1:25" ht="15" customHeight="1">
      <c r="A24" s="4"/>
      <c r="B24" s="8"/>
      <c r="C24" s="8"/>
      <c r="D24" s="8"/>
      <c r="E24" s="8"/>
      <c r="F24" s="9"/>
      <c r="G24" s="9"/>
      <c r="H24" s="27"/>
      <c r="J24" s="9"/>
      <c r="K24" s="223"/>
      <c r="L24" s="8"/>
      <c r="P24" s="8"/>
      <c r="Q24" s="8"/>
      <c r="U24" s="8"/>
      <c r="V24" s="8"/>
      <c r="W24" s="8"/>
      <c r="X24" s="8"/>
      <c r="Y24" s="8"/>
    </row>
    <row r="25" spans="1:25" ht="15" customHeight="1">
      <c r="A25" s="4"/>
      <c r="B25" s="8"/>
      <c r="D25" s="15"/>
      <c r="N25" s="44" t="s">
        <v>110</v>
      </c>
      <c r="P25" s="8"/>
      <c r="Q25" s="8"/>
      <c r="U25" s="8"/>
      <c r="V25" s="8"/>
      <c r="W25" s="8"/>
      <c r="X25" s="8"/>
      <c r="Y25" s="8"/>
    </row>
    <row r="26" spans="1:25" ht="15" customHeight="1">
      <c r="A26" s="4"/>
      <c r="B26" s="8"/>
      <c r="C26" s="13"/>
      <c r="D26" s="9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8.75" customHeight="1">
      <c r="A27" s="4"/>
      <c r="B27" s="25"/>
      <c r="C27" s="189" t="s">
        <v>111</v>
      </c>
      <c r="D27" s="8"/>
      <c r="E27" s="8"/>
      <c r="F27" s="9"/>
      <c r="G27" s="9"/>
      <c r="H27" s="13"/>
      <c r="I27" s="13"/>
      <c r="J27" s="26"/>
      <c r="K27" s="2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.75">
      <c r="A28" s="4"/>
      <c r="B28" s="8"/>
      <c r="C28" s="25"/>
      <c r="D28" s="26"/>
      <c r="E28" s="26"/>
      <c r="F28" s="9"/>
      <c r="G28" s="9"/>
      <c r="H28" s="13"/>
      <c r="I28" s="13"/>
      <c r="J28" s="26"/>
      <c r="K28" s="2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5.75">
      <c r="A29" s="4"/>
      <c r="B29" s="8"/>
      <c r="C29" s="8"/>
      <c r="D29" s="8"/>
      <c r="E29" s="8"/>
      <c r="F29" s="8"/>
      <c r="G29" s="8"/>
      <c r="H29" s="13" t="s">
        <v>112</v>
      </c>
      <c r="I29" s="9"/>
      <c r="J29" s="8"/>
      <c r="K29" s="8"/>
      <c r="L29" s="8"/>
      <c r="M29" s="26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.75">
      <c r="A30" s="4"/>
      <c r="B30" s="8"/>
      <c r="C30" s="8"/>
      <c r="D30" s="8"/>
      <c r="E30" s="8"/>
      <c r="F30" s="8"/>
      <c r="G30" s="8"/>
      <c r="H30" s="8"/>
      <c r="I30" s="9"/>
      <c r="J30" s="26"/>
      <c r="K30" s="8"/>
      <c r="L30" s="8"/>
      <c r="M30" s="26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>
      <c r="A31" s="4"/>
      <c r="B31" s="8"/>
      <c r="C31" s="8"/>
      <c r="D31" s="8"/>
      <c r="E31" s="8"/>
      <c r="F31" s="27" t="s">
        <v>113</v>
      </c>
      <c r="G31" s="8"/>
      <c r="H31" s="284" t="s">
        <v>114</v>
      </c>
      <c r="I31" s="285"/>
      <c r="J31" s="8"/>
      <c r="K31" s="288" t="s">
        <v>115</v>
      </c>
      <c r="L31" s="287"/>
      <c r="M31" s="284"/>
      <c r="N31" s="28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>
      <c r="A32" s="4"/>
      <c r="B32" s="8"/>
      <c r="C32" s="8"/>
      <c r="D32" s="8"/>
      <c r="E32" s="8"/>
      <c r="F32" s="27"/>
      <c r="G32" s="8"/>
      <c r="H32" s="9"/>
      <c r="I32" s="9"/>
      <c r="J32" s="8"/>
      <c r="K32" s="8"/>
      <c r="L32" s="8"/>
      <c r="M32" s="9"/>
      <c r="N32" s="9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>
      <c r="A33" s="4"/>
      <c r="B33" s="8"/>
      <c r="C33" s="8"/>
      <c r="D33" s="8"/>
      <c r="E33" s="8"/>
      <c r="F33" s="27" t="s">
        <v>116</v>
      </c>
      <c r="G33" s="8"/>
      <c r="H33" s="284" t="s">
        <v>117</v>
      </c>
      <c r="I33" s="285"/>
      <c r="J33" s="8"/>
      <c r="K33" s="288" t="s">
        <v>118</v>
      </c>
      <c r="L33" s="287"/>
      <c r="M33" s="284"/>
      <c r="N33" s="285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>
      <c r="A34" s="4"/>
      <c r="B34" s="8"/>
      <c r="C34" s="8"/>
      <c r="D34" s="8"/>
      <c r="E34" s="8"/>
      <c r="F34" s="8"/>
      <c r="G34" s="8"/>
      <c r="H34" s="27"/>
      <c r="I34" s="8"/>
      <c r="J34" s="9"/>
      <c r="K34" s="9"/>
      <c r="L34" s="8"/>
      <c r="M34" s="9"/>
      <c r="N34" s="9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>
      <c r="A35" s="4"/>
      <c r="B35" s="8"/>
      <c r="C35" s="8"/>
      <c r="D35" s="8"/>
      <c r="E35" s="8"/>
      <c r="F35" s="8"/>
      <c r="G35" s="8"/>
      <c r="H35" s="27" t="s">
        <v>119</v>
      </c>
      <c r="I35" s="8"/>
      <c r="J35" s="294"/>
      <c r="K35" s="287"/>
      <c r="L35" s="8"/>
      <c r="M35" s="284"/>
      <c r="N35" s="285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>
      <c r="A36" s="4"/>
      <c r="B36" s="8"/>
      <c r="C36" s="8"/>
      <c r="D36" s="28"/>
      <c r="E36" s="28"/>
      <c r="F36" s="8"/>
      <c r="G36" s="8"/>
      <c r="H36" s="27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8">
      <c r="A37" s="4"/>
      <c r="B37" s="25"/>
      <c r="C37" s="189" t="s">
        <v>120</v>
      </c>
      <c r="D37" s="8"/>
      <c r="E37" s="8"/>
      <c r="F37" s="9"/>
      <c r="G37" s="9"/>
      <c r="H37" s="9"/>
      <c r="I37" s="9"/>
      <c r="J37" s="26"/>
      <c r="K37" s="2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5.75">
      <c r="A38" s="4"/>
      <c r="B38" s="8"/>
      <c r="C38" s="25"/>
      <c r="D38" s="26"/>
      <c r="E38" s="26"/>
      <c r="F38" s="9"/>
      <c r="G38" s="9"/>
      <c r="H38" s="9"/>
      <c r="I38" s="9"/>
      <c r="J38" s="26"/>
      <c r="K38" s="26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>
      <c r="A39" s="4"/>
      <c r="B39" s="8"/>
      <c r="C39" s="8"/>
      <c r="D39" s="8"/>
      <c r="E39" s="8"/>
      <c r="F39" s="9"/>
      <c r="G39" s="9"/>
      <c r="H39" s="8"/>
      <c r="J39" s="27" t="s">
        <v>121</v>
      </c>
      <c r="K39" s="273">
        <v>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>
      <c r="A40" s="4"/>
      <c r="B40" s="8"/>
      <c r="C40" s="8"/>
      <c r="D40" s="8"/>
      <c r="E40" s="8"/>
      <c r="F40" s="9"/>
      <c r="G40" s="9"/>
      <c r="H40" s="8"/>
      <c r="J40" s="27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>
      <c r="A41" s="4"/>
      <c r="B41" s="8"/>
      <c r="C41" s="8"/>
      <c r="D41" s="8"/>
      <c r="E41" s="8"/>
      <c r="F41" s="9"/>
      <c r="G41" s="9"/>
      <c r="H41" s="8"/>
      <c r="J41" s="27" t="s">
        <v>122</v>
      </c>
      <c r="K41" s="82">
        <v>0</v>
      </c>
      <c r="L41" s="8" t="s">
        <v>123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>
      <c r="A42" s="4"/>
      <c r="B42" s="8"/>
      <c r="C42" s="8"/>
      <c r="D42" s="8"/>
      <c r="E42" s="8"/>
      <c r="F42" s="9"/>
      <c r="G42" s="9"/>
      <c r="H42" s="8"/>
      <c r="J42" s="27"/>
      <c r="K42" s="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>
      <c r="A43" s="4"/>
      <c r="B43" s="8"/>
      <c r="C43" s="8"/>
      <c r="D43" s="8"/>
      <c r="E43" s="8"/>
      <c r="F43" s="9"/>
      <c r="G43" s="9"/>
      <c r="H43" s="8"/>
      <c r="J43" s="27" t="s">
        <v>124</v>
      </c>
      <c r="K43" s="82">
        <v>0</v>
      </c>
      <c r="L43" s="8" t="s">
        <v>123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>
      <c r="A44" s="4"/>
      <c r="B44" s="8"/>
      <c r="C44" s="8"/>
      <c r="D44" s="8"/>
      <c r="E44" s="8"/>
      <c r="F44" s="9"/>
      <c r="G44" s="9"/>
      <c r="H44" s="8"/>
      <c r="J44" s="2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>
      <c r="A45" s="4"/>
      <c r="B45" s="8"/>
      <c r="C45" s="8"/>
      <c r="D45" s="8"/>
      <c r="E45" s="8"/>
      <c r="F45" s="9"/>
      <c r="G45" s="9"/>
      <c r="H45" s="8"/>
      <c r="J45" s="27" t="s">
        <v>125</v>
      </c>
      <c r="K45" s="272">
        <v>0</v>
      </c>
      <c r="L45" s="8" t="s">
        <v>47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>
      <c r="A46" s="4"/>
      <c r="B46" s="8"/>
      <c r="C46" s="8"/>
      <c r="D46" s="8"/>
      <c r="E46" s="8"/>
      <c r="F46" s="9"/>
      <c r="G46" s="9"/>
      <c r="H46" s="8"/>
      <c r="J46" s="2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>
      <c r="A47" s="4"/>
      <c r="B47" s="8"/>
      <c r="C47" s="8"/>
      <c r="D47" s="8"/>
      <c r="E47" s="8"/>
      <c r="F47" s="9"/>
      <c r="G47" s="9"/>
      <c r="H47" s="27"/>
      <c r="J47" s="9"/>
      <c r="K47" s="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>
      <c r="A48" s="4"/>
      <c r="B48" s="8"/>
      <c r="C48" s="8"/>
      <c r="D48" s="8"/>
      <c r="E48" s="8"/>
      <c r="F48" s="9"/>
      <c r="G48" s="9"/>
      <c r="H48" s="27" t="s">
        <v>126</v>
      </c>
      <c r="J48" s="9"/>
      <c r="K48" s="82">
        <v>3</v>
      </c>
      <c r="L48" s="8" t="s">
        <v>107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66" customHeight="1">
      <c r="A49" s="4"/>
      <c r="B49" s="8"/>
      <c r="C49" s="290" t="s">
        <v>127</v>
      </c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>
      <c r="A50" s="4"/>
      <c r="B50" s="8"/>
      <c r="C50" s="8"/>
      <c r="D50" s="8"/>
      <c r="E50" s="8"/>
      <c r="F50" s="9"/>
      <c r="G50" s="9"/>
      <c r="H50" s="27"/>
      <c r="I50" s="9"/>
      <c r="J50" s="9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8">
      <c r="A51" s="4"/>
      <c r="B51" s="25"/>
      <c r="C51" s="189" t="s">
        <v>128</v>
      </c>
      <c r="D51" s="8"/>
      <c r="E51" s="26"/>
      <c r="F51" s="9"/>
      <c r="G51" s="9"/>
      <c r="H51" s="27"/>
      <c r="I51" s="9"/>
      <c r="J51" s="9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5.75">
      <c r="A52" s="4"/>
      <c r="B52" s="8"/>
      <c r="C52" s="25"/>
      <c r="D52" s="26"/>
      <c r="E52" s="26"/>
      <c r="F52" s="9"/>
      <c r="G52" s="9"/>
      <c r="H52" s="27"/>
      <c r="I52" s="9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5.75">
      <c r="A53" s="4"/>
      <c r="B53" s="8"/>
      <c r="C53" s="25"/>
      <c r="D53" s="26" t="s">
        <v>129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5.75">
      <c r="A54" s="4"/>
      <c r="B54" s="8"/>
      <c r="C54" s="25"/>
      <c r="D54" s="33" t="s">
        <v>130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5.75">
      <c r="A55" s="4"/>
      <c r="B55" s="8"/>
      <c r="C55" s="25"/>
      <c r="D55" s="26"/>
      <c r="E55" s="26"/>
      <c r="F55" s="9"/>
      <c r="G55" s="9"/>
      <c r="H55" s="27"/>
      <c r="I55" s="9"/>
      <c r="J55" s="9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5.75">
      <c r="A56" s="4"/>
      <c r="B56" s="8"/>
      <c r="C56" s="25"/>
      <c r="D56" s="33" t="s">
        <v>131</v>
      </c>
      <c r="E56" s="26"/>
      <c r="F56" s="9"/>
      <c r="G56" s="9"/>
      <c r="H56" s="27"/>
      <c r="I56" s="9"/>
      <c r="J56" s="9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5.75">
      <c r="A57" s="4"/>
      <c r="B57" s="8"/>
      <c r="C57" s="8"/>
      <c r="D57" s="33"/>
      <c r="E57" s="26"/>
      <c r="F57" s="9"/>
      <c r="G57" s="9"/>
      <c r="H57" s="27"/>
      <c r="I57" s="9"/>
      <c r="J57" s="9"/>
      <c r="K57" s="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5.75">
      <c r="A58" s="4"/>
      <c r="B58" s="8"/>
      <c r="C58" s="8"/>
      <c r="D58" s="33" t="s">
        <v>132</v>
      </c>
      <c r="E58" s="26"/>
      <c r="F58" s="9"/>
      <c r="G58" s="9"/>
      <c r="H58" s="27"/>
      <c r="I58" s="9"/>
      <c r="J58" s="9"/>
      <c r="K58" s="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5.75">
      <c r="A59" s="4"/>
      <c r="B59" s="8"/>
      <c r="C59" s="8"/>
      <c r="D59" s="26"/>
      <c r="E59" s="26"/>
      <c r="F59" s="9"/>
      <c r="G59" s="9"/>
      <c r="H59" s="27"/>
      <c r="I59" s="9"/>
      <c r="J59" s="9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5.75">
      <c r="A60" s="4"/>
      <c r="B60" s="8"/>
      <c r="C60" s="8"/>
      <c r="D60" s="292" t="s">
        <v>133</v>
      </c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5.75">
      <c r="A61" s="4"/>
      <c r="B61" s="8"/>
      <c r="C61" s="8"/>
      <c r="D61" s="8"/>
      <c r="E61" s="26"/>
      <c r="F61" s="9"/>
      <c r="G61" s="9"/>
      <c r="H61" s="9"/>
      <c r="I61" s="9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5.75">
      <c r="A62" s="4"/>
      <c r="B62" s="8"/>
      <c r="C62" s="8"/>
      <c r="D62" s="293" t="s">
        <v>134</v>
      </c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5.75">
      <c r="A63" s="4"/>
      <c r="B63" s="8"/>
      <c r="C63" s="8"/>
      <c r="D63" s="33" t="s">
        <v>135</v>
      </c>
      <c r="E63" s="26"/>
      <c r="F63" s="9"/>
      <c r="G63" s="9"/>
      <c r="H63" s="9"/>
      <c r="I63" s="9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5.75">
      <c r="A64" s="4"/>
      <c r="B64" s="8"/>
      <c r="C64" s="8"/>
      <c r="D64" s="33" t="s">
        <v>136</v>
      </c>
      <c r="E64" s="26"/>
      <c r="F64" s="9"/>
      <c r="G64" s="9"/>
      <c r="H64" s="9"/>
      <c r="I64" s="9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>
      <c r="A65" s="4"/>
      <c r="B65" s="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5.75">
      <c r="A66" s="4"/>
      <c r="B66" s="8"/>
      <c r="C66" s="16"/>
      <c r="E66" s="23" t="s">
        <v>64</v>
      </c>
      <c r="F66" s="160"/>
      <c r="G66" s="160"/>
      <c r="H66" s="160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5.75">
      <c r="A67" s="4"/>
      <c r="B67" s="8"/>
      <c r="C67" s="16"/>
      <c r="E67" s="96" t="s">
        <v>66</v>
      </c>
      <c r="F67" s="161"/>
      <c r="G67" s="161"/>
      <c r="H67" s="161"/>
      <c r="I67" s="9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5.75">
      <c r="A68" s="8"/>
      <c r="B68" s="8"/>
      <c r="E68" s="96" t="s">
        <v>67</v>
      </c>
      <c r="F68" s="161"/>
      <c r="G68" s="161"/>
      <c r="H68" s="161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spans="1: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</row>
    <row r="1003" spans="1: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</row>
    <row r="1004" spans="1: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</row>
    <row r="1005" spans="1: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</row>
    <row r="1006" spans="1: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</row>
    <row r="1007" spans="1: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</row>
    <row r="1008" spans="1: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</row>
    <row r="1009" spans="1: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</row>
    <row r="1010" spans="1: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</row>
  </sheetData>
  <sheetProtection algorithmName="SHA-512" hashValue="ZKLrwCMqCfYy9TMFhiaIgTcLgstqbVj2kHpurNEehKVJyFDLaqhN8tmv3+LMWjezVP4BDwykukZ6cK1+rAtHqQ==" saltValue="7Gn1PayxzCpvDEVQyF+PaQ==" spinCount="100000" sheet="1" objects="1" scenarios="1"/>
  <mergeCells count="16">
    <mergeCell ref="D60:N60"/>
    <mergeCell ref="D62:O62"/>
    <mergeCell ref="M35:N35"/>
    <mergeCell ref="J35:K35"/>
    <mergeCell ref="K33:L33"/>
    <mergeCell ref="M33:N33"/>
    <mergeCell ref="H33:I33"/>
    <mergeCell ref="C49:O49"/>
    <mergeCell ref="H31:I31"/>
    <mergeCell ref="C4:H4"/>
    <mergeCell ref="K31:L31"/>
    <mergeCell ref="M31:N31"/>
    <mergeCell ref="E7:N7"/>
    <mergeCell ref="H13:I13"/>
    <mergeCell ref="H15:I15"/>
    <mergeCell ref="C23:O23"/>
  </mergeCells>
  <conditionalFormatting sqref="K48 J50:K52 J55:K59">
    <cfRule type="cellIs" dxfId="20" priority="3" operator="lessThan">
      <formula>3</formula>
    </cfRule>
  </conditionalFormatting>
  <conditionalFormatting sqref="R4">
    <cfRule type="cellIs" dxfId="19" priority="2" operator="lessThan">
      <formula>0</formula>
    </cfRule>
  </conditionalFormatting>
  <conditionalFormatting sqref="K22 K24">
    <cfRule type="cellIs" dxfId="18" priority="1" operator="lessThan">
      <formula>1.8</formula>
    </cfRule>
  </conditionalFormatting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3"/>
  <sheetViews>
    <sheetView zoomScale="130" zoomScaleNormal="130" workbookViewId="0">
      <selection activeCell="C13" sqref="C13"/>
    </sheetView>
  </sheetViews>
  <sheetFormatPr defaultColWidth="11.42578125" defaultRowHeight="12.75"/>
  <cols>
    <col min="1" max="1" width="5.42578125" customWidth="1"/>
    <col min="2" max="2" width="19.7109375" customWidth="1"/>
    <col min="3" max="3" width="13.7109375" customWidth="1"/>
    <col min="4" max="4" width="10.85546875" customWidth="1"/>
    <col min="8" max="8" width="26.140625" customWidth="1"/>
  </cols>
  <sheetData>
    <row r="1" spans="2:13" ht="18.95" customHeight="1"/>
    <row r="2" spans="2:13" ht="2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20.25">
      <c r="B3" s="2" t="s">
        <v>137</v>
      </c>
      <c r="C3" s="1"/>
      <c r="D3" s="1"/>
      <c r="E3" s="1"/>
      <c r="F3" s="1"/>
      <c r="G3" s="1"/>
      <c r="H3" s="1"/>
      <c r="I3" s="1"/>
      <c r="J3" s="1"/>
      <c r="K3" s="56" t="s">
        <v>1</v>
      </c>
      <c r="L3" s="1"/>
      <c r="M3" s="1"/>
    </row>
    <row r="4" spans="2:13" ht="20.25">
      <c r="B4" s="2"/>
      <c r="C4" s="1"/>
      <c r="D4" s="1"/>
      <c r="E4" s="1"/>
      <c r="F4" s="1"/>
      <c r="G4" s="1"/>
      <c r="H4" s="1"/>
      <c r="I4" s="1"/>
      <c r="J4" s="1"/>
      <c r="K4" s="80"/>
      <c r="L4" s="7" t="s">
        <v>3</v>
      </c>
    </row>
    <row r="5" spans="2:13" ht="20.25">
      <c r="B5" s="2"/>
      <c r="C5" s="1"/>
      <c r="D5" s="1"/>
      <c r="E5" s="1"/>
      <c r="F5" s="1"/>
      <c r="G5" s="1"/>
      <c r="H5" s="44" t="s">
        <v>138</v>
      </c>
      <c r="I5" s="1"/>
      <c r="J5" s="1"/>
      <c r="K5" s="99"/>
      <c r="L5" s="7" t="s">
        <v>5</v>
      </c>
    </row>
    <row r="6" spans="2:13" ht="20.25">
      <c r="B6" s="2"/>
      <c r="C6" s="1"/>
      <c r="D6" s="1"/>
      <c r="E6" s="1"/>
      <c r="F6" s="1"/>
      <c r="G6" s="1"/>
      <c r="H6" s="1"/>
      <c r="I6" s="1"/>
      <c r="J6" s="1"/>
      <c r="K6" s="56"/>
      <c r="L6" s="1"/>
      <c r="M6" s="1"/>
    </row>
    <row r="7" spans="2:13" ht="21" customHeight="1">
      <c r="B7" s="85" t="s">
        <v>7</v>
      </c>
      <c r="C7" s="274"/>
      <c r="D7" s="274"/>
      <c r="E7" s="274"/>
      <c r="F7" s="274"/>
      <c r="G7" s="274"/>
      <c r="H7" s="274"/>
      <c r="J7" s="1"/>
    </row>
    <row r="8" spans="2:13" ht="18">
      <c r="B8" s="6"/>
      <c r="J8" s="1"/>
    </row>
    <row r="9" spans="2:13" ht="15.75">
      <c r="B9" s="88" t="s">
        <v>139</v>
      </c>
      <c r="D9" s="92"/>
    </row>
    <row r="10" spans="2:13" ht="15">
      <c r="B10" s="106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2:13" ht="15">
      <c r="B11" s="75" t="s">
        <v>140</v>
      </c>
      <c r="C11" s="81">
        <v>0</v>
      </c>
      <c r="D11" s="75" t="s">
        <v>141</v>
      </c>
      <c r="F11" s="75"/>
      <c r="G11" s="75"/>
      <c r="H11" s="75"/>
      <c r="I11" s="75"/>
      <c r="J11" s="75"/>
      <c r="K11" s="75"/>
      <c r="L11" s="75"/>
      <c r="M11" s="75"/>
    </row>
    <row r="12" spans="2:13" ht="15">
      <c r="B12" s="75" t="s">
        <v>142</v>
      </c>
      <c r="C12" s="81">
        <v>0</v>
      </c>
      <c r="D12" s="75" t="s">
        <v>141</v>
      </c>
      <c r="F12" s="75"/>
      <c r="G12" s="75"/>
      <c r="H12" s="75"/>
      <c r="I12" s="75"/>
      <c r="J12" s="75"/>
      <c r="K12" s="75"/>
      <c r="L12" s="75"/>
      <c r="M12" s="75"/>
    </row>
    <row r="13" spans="2:13" ht="15">
      <c r="B13" s="75" t="s">
        <v>326</v>
      </c>
      <c r="C13" s="81">
        <v>0</v>
      </c>
      <c r="D13" s="75" t="s">
        <v>141</v>
      </c>
      <c r="F13" s="75"/>
      <c r="G13" s="75"/>
      <c r="H13" s="75"/>
      <c r="I13" s="75"/>
      <c r="J13" s="75"/>
      <c r="K13" s="75"/>
      <c r="L13" s="75"/>
      <c r="M13" s="75"/>
    </row>
    <row r="14" spans="2:13" ht="15">
      <c r="B14" s="75" t="s">
        <v>143</v>
      </c>
      <c r="C14" s="81">
        <v>0</v>
      </c>
      <c r="D14" s="75" t="s">
        <v>141</v>
      </c>
      <c r="F14" s="75"/>
      <c r="G14" s="75"/>
      <c r="H14" s="75"/>
      <c r="I14" s="75"/>
      <c r="J14" s="75"/>
      <c r="K14" s="75"/>
      <c r="L14" s="75"/>
      <c r="M14" s="75"/>
    </row>
    <row r="15" spans="2:13" ht="15.75">
      <c r="B15" s="96" t="s">
        <v>144</v>
      </c>
      <c r="C15" s="190">
        <f>SUM(C11:C14)</f>
        <v>0</v>
      </c>
      <c r="D15" s="75" t="s">
        <v>141</v>
      </c>
      <c r="F15" s="75"/>
      <c r="G15" s="75"/>
      <c r="H15" s="75"/>
      <c r="I15" s="75"/>
      <c r="J15" s="75"/>
      <c r="K15" s="75"/>
      <c r="L15" s="75"/>
      <c r="M15" s="75"/>
    </row>
    <row r="16" spans="2:13" ht="15.75">
      <c r="B16" s="96" t="s">
        <v>145</v>
      </c>
      <c r="C16" s="190">
        <f>C15/'Background Calcs'!B10</f>
        <v>0</v>
      </c>
      <c r="D16" s="75" t="s">
        <v>54</v>
      </c>
      <c r="F16" s="75"/>
      <c r="G16" s="75"/>
      <c r="H16" s="75"/>
      <c r="I16" s="75"/>
      <c r="J16" s="75"/>
      <c r="K16" s="75"/>
      <c r="L16" s="75"/>
      <c r="M16" s="75"/>
    </row>
    <row r="17" spans="2:13" ht="1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 ht="111" customHeight="1">
      <c r="B18" s="295"/>
      <c r="C18" s="295"/>
      <c r="D18" s="295"/>
      <c r="E18" s="295"/>
      <c r="F18" s="295"/>
      <c r="G18" s="295"/>
      <c r="H18" s="295"/>
      <c r="I18" s="75"/>
      <c r="J18" s="75"/>
      <c r="K18" s="75"/>
      <c r="L18" s="75"/>
      <c r="M18" s="75"/>
    </row>
    <row r="19" spans="2:13" ht="15"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 ht="15.75">
      <c r="B20" s="16"/>
      <c r="C20" s="23" t="s">
        <v>64</v>
      </c>
      <c r="D20" s="274"/>
      <c r="E20" s="274"/>
      <c r="F20" s="274"/>
      <c r="G20" s="75"/>
      <c r="H20" s="75"/>
      <c r="I20" s="75"/>
      <c r="J20" s="75"/>
      <c r="K20" s="75"/>
      <c r="L20" s="75"/>
      <c r="M20" s="75"/>
    </row>
    <row r="21" spans="2:13" ht="15.75">
      <c r="B21" s="16"/>
      <c r="C21" s="96" t="s">
        <v>66</v>
      </c>
      <c r="D21" s="282"/>
      <c r="E21" s="282"/>
      <c r="F21" s="282"/>
      <c r="G21" s="75"/>
      <c r="H21" s="75"/>
      <c r="I21" s="75"/>
      <c r="J21" s="75"/>
      <c r="K21" s="75"/>
      <c r="L21" s="75"/>
      <c r="M21" s="75"/>
    </row>
    <row r="22" spans="2:13" ht="15.75">
      <c r="C22" s="96" t="s">
        <v>67</v>
      </c>
      <c r="D22" s="282"/>
      <c r="E22" s="282"/>
      <c r="F22" s="282"/>
      <c r="G22" s="75"/>
      <c r="H22" s="75"/>
      <c r="I22" s="75"/>
      <c r="J22" s="75"/>
      <c r="K22" s="75"/>
      <c r="L22" s="75"/>
      <c r="M22" s="75"/>
    </row>
    <row r="23" spans="2:13" ht="1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ht="1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2:13" ht="15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2:13" ht="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2:13" ht="1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2:13" ht="15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2:13" ht="15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2:13" ht="1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2:13" ht="1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2:13" ht="15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2:13" ht="1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2:13" ht="1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2:13" ht="1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2:13" ht="1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2:13" ht="15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2:13" ht="1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2:13" ht="1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2:13" ht="1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2:13" ht="1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2:13" ht="1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2:13" ht="1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2:13" ht="1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2:13" ht="1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2:13" ht="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2:13" ht="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2:13" ht="1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2:13" ht="1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2:13" ht="1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2:13" ht="1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2:13" ht="1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2:13" ht="1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2:13" ht="1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2:13" ht="1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6" spans="2:13" ht="1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2:13" ht="1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2:13" ht="1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2:13" ht="1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2:13" ht="1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2:13" ht="1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2:13" ht="1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</row>
    <row r="63" spans="2:13" ht="1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2:13" ht="15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  <row r="65" spans="2:13" ht="15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2:13" ht="1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  <row r="67" spans="2:13" ht="1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</row>
    <row r="68" spans="2:13" ht="15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2:13" ht="15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</row>
    <row r="70" spans="2:13" ht="15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</row>
    <row r="71" spans="2:13" ht="15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2:13" ht="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2:13" ht="1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2:13" ht="1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2:13" ht="15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2:13" ht="15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2:13" ht="1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</row>
    <row r="78" spans="2:13" ht="15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</row>
    <row r="79" spans="2:13" ht="1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2:13" ht="1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2:13" ht="1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</row>
    <row r="82" spans="2:13" ht="1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</row>
    <row r="83" spans="2:13" ht="15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</row>
    <row r="84" spans="2:13" ht="15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</row>
    <row r="85" spans="2:13" ht="15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2:13" ht="15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</row>
    <row r="87" spans="2:13" ht="1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2:13" ht="15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2:13" ht="15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2:13" ht="1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2:13" ht="15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2:13" ht="15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2:13" ht="15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  <row r="94" spans="2:13" ht="15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2:13" ht="15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2:13" ht="15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2:13" ht="15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2:13" ht="15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2:13" ht="15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2:13" ht="1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2:13" ht="1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</row>
    <row r="102" spans="2:13" ht="15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2:13" ht="1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2:13" ht="15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2:13" ht="15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2:13" ht="15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2:13" ht="15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2:13" ht="15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2:13" ht="15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</row>
    <row r="110" spans="2:13" ht="15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2:13" ht="15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</row>
    <row r="112" spans="2:13" ht="15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</row>
    <row r="113" spans="2:13" ht="15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</row>
    <row r="114" spans="2:13" ht="15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</row>
    <row r="115" spans="2:13" ht="15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</row>
    <row r="116" spans="2:13" ht="15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</row>
    <row r="117" spans="2:13" ht="15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</row>
    <row r="118" spans="2:13" ht="15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</row>
    <row r="119" spans="2:13" ht="15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</row>
    <row r="120" spans="2:13" ht="15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pans="2:13" ht="15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</row>
    <row r="122" spans="2:13" ht="15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</row>
    <row r="123" spans="2:13" ht="15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</row>
    <row r="124" spans="2:13" ht="15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</row>
    <row r="125" spans="2:13" ht="15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</row>
    <row r="126" spans="2:13" ht="15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</row>
    <row r="127" spans="2:13" ht="15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</row>
    <row r="128" spans="2:13" ht="15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</row>
    <row r="129" spans="2:13" ht="15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</row>
    <row r="130" spans="2:13" ht="15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</row>
    <row r="131" spans="2:13" ht="15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</row>
    <row r="132" spans="2:13" ht="15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</row>
    <row r="133" spans="2:13" ht="15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2:13" ht="15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2:13" ht="15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</row>
    <row r="136" spans="2:13" ht="15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</row>
    <row r="137" spans="2:13" ht="15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</row>
    <row r="138" spans="2:13" ht="15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</row>
    <row r="139" spans="2:13" ht="15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  <row r="140" spans="2:13" ht="15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</row>
    <row r="141" spans="2:13" ht="15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</row>
    <row r="142" spans="2:13" ht="15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</row>
    <row r="143" spans="2:13" ht="15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</row>
    <row r="144" spans="2:13" ht="15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</row>
    <row r="145" spans="2:13" ht="15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</row>
    <row r="146" spans="2:13" ht="15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</row>
    <row r="147" spans="2:13" ht="15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</row>
    <row r="148" spans="2:13" ht="15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</row>
    <row r="149" spans="2:13" ht="15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</row>
    <row r="150" spans="2:13" ht="15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</row>
    <row r="151" spans="2:13" ht="15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2:13" ht="15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</row>
    <row r="153" spans="2:13" ht="15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</row>
    <row r="154" spans="2:13" ht="15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</row>
    <row r="155" spans="2:13" ht="15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</row>
    <row r="156" spans="2:13" ht="15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2:13" ht="15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</row>
    <row r="158" spans="2:13" ht="15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</row>
    <row r="159" spans="2:13" ht="15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</row>
    <row r="160" spans="2:13" ht="15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</row>
    <row r="161" spans="2:13" ht="15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</row>
    <row r="162" spans="2:13" ht="15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</row>
    <row r="163" spans="2:13" ht="15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</row>
    <row r="164" spans="2:13" ht="15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</row>
    <row r="165" spans="2:13" ht="15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</row>
    <row r="166" spans="2:13" ht="15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</row>
    <row r="167" spans="2:13" ht="15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</row>
    <row r="168" spans="2:13" ht="15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</row>
    <row r="169" spans="2:13" ht="15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</row>
    <row r="170" spans="2:13" ht="15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</row>
    <row r="171" spans="2:13" ht="15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</row>
    <row r="172" spans="2:13" ht="15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</row>
    <row r="173" spans="2:13" ht="15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</row>
    <row r="174" spans="2:13" ht="15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</row>
    <row r="175" spans="2:13" ht="15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</row>
    <row r="176" spans="2:13" ht="15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</row>
    <row r="177" spans="2:13" ht="15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2:13" ht="15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</row>
    <row r="179" spans="2:13" ht="15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2:13" ht="15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2:13" ht="15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2:13" ht="15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2:13" ht="15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2:13" ht="15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2:13" ht="15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</row>
    <row r="186" spans="2:13" ht="15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</row>
    <row r="187" spans="2:13" ht="15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</row>
    <row r="188" spans="2:13" ht="15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</row>
    <row r="189" spans="2:13" ht="15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</row>
    <row r="190" spans="2:13" ht="15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</row>
    <row r="191" spans="2:13" ht="15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2:13" ht="15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2:13" ht="15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2:13" ht="15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2:13" ht="15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2:13" ht="15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2:13" ht="15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2:13" ht="15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</row>
    <row r="199" spans="2:13" ht="15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</row>
    <row r="200" spans="2:13" ht="15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</row>
    <row r="201" spans="2:13" ht="15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</row>
    <row r="202" spans="2:13" ht="15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</row>
    <row r="203" spans="2:13" ht="15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2:13" ht="15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2:13" ht="15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2:13" ht="15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2:13" ht="15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2:13" ht="15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2:13" ht="15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</row>
    <row r="210" spans="2:13" ht="15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</row>
    <row r="211" spans="2:13" ht="15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</row>
    <row r="212" spans="2:13" ht="15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</row>
    <row r="213" spans="2:13" ht="15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</row>
    <row r="214" spans="2:13" ht="15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</row>
    <row r="215" spans="2:13" ht="15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2:13" ht="15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2:13" ht="15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2:13" ht="15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2:13" ht="15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2:13" ht="15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2:13" ht="15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</row>
    <row r="222" spans="2:13" ht="15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</row>
    <row r="223" spans="2:13" ht="15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</row>
    <row r="224" spans="2:13" ht="15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</row>
    <row r="225" spans="2:13" ht="15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</row>
    <row r="226" spans="2:13" ht="15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2:13" ht="15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2:13" ht="15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2:13" ht="15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2:13" ht="15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2:13" ht="15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2:13" ht="15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2:13" ht="15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</row>
    <row r="234" spans="2:13" ht="15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</row>
    <row r="235" spans="2:13" ht="15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</row>
    <row r="236" spans="2:13" ht="15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</row>
    <row r="237" spans="2:13" ht="15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</row>
    <row r="238" spans="2:13" ht="15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</row>
    <row r="239" spans="2:13" ht="15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2:13" ht="15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2:13" ht="15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2:13" ht="15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2:13" ht="15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2:13" ht="15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2:13" ht="15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</row>
    <row r="246" spans="2:13" ht="15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</row>
    <row r="247" spans="2:13" ht="15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</row>
    <row r="248" spans="2:13" ht="15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</row>
    <row r="249" spans="2:13" ht="15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</row>
    <row r="250" spans="2:13" ht="15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</row>
    <row r="251" spans="2:13" ht="15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2:13" ht="15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2:13" ht="15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2:13" ht="15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2:13" ht="15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2:13" ht="15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2:13" ht="15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2:13" ht="15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2:13" ht="15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</row>
    <row r="260" spans="2:13" ht="15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</row>
    <row r="261" spans="2:13" ht="15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</row>
    <row r="262" spans="2:13" ht="15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</row>
    <row r="263" spans="2:13" ht="15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</row>
    <row r="264" spans="2:13" ht="15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</row>
    <row r="265" spans="2:13" ht="15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</row>
    <row r="266" spans="2:13" ht="15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</row>
    <row r="267" spans="2:13" ht="15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</row>
    <row r="268" spans="2:13" ht="15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</row>
    <row r="269" spans="2:13" ht="15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</row>
    <row r="270" spans="2:13" ht="15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</row>
    <row r="271" spans="2:13" ht="15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</row>
    <row r="272" spans="2:13" ht="15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</row>
    <row r="273" spans="2:13" ht="15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</row>
    <row r="274" spans="2:13" ht="15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</row>
    <row r="275" spans="2:13" ht="15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</row>
    <row r="276" spans="2:13" ht="15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</row>
    <row r="277" spans="2:13" ht="15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</row>
    <row r="278" spans="2:13" ht="15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</row>
    <row r="279" spans="2:13" ht="15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</row>
    <row r="280" spans="2:13" ht="15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</row>
    <row r="281" spans="2:13" ht="15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</row>
    <row r="282" spans="2:13" ht="15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</row>
    <row r="283" spans="2:13" ht="15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</row>
    <row r="284" spans="2:13" ht="15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</row>
    <row r="285" spans="2:13" ht="15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</row>
    <row r="286" spans="2:13" ht="15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</row>
    <row r="287" spans="2:13" ht="15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</row>
    <row r="288" spans="2:13" ht="15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</row>
    <row r="289" spans="2:13" ht="15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</row>
    <row r="290" spans="2:13" ht="15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</row>
    <row r="291" spans="2:13" ht="15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</row>
    <row r="292" spans="2:13" ht="15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</row>
    <row r="293" spans="2:13" ht="15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</row>
    <row r="294" spans="2:13" ht="15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</row>
    <row r="295" spans="2:13" ht="15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</row>
    <row r="296" spans="2:13" ht="15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</row>
    <row r="297" spans="2:13" ht="15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</row>
    <row r="298" spans="2:13" ht="15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</row>
    <row r="299" spans="2:13" ht="15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</row>
    <row r="300" spans="2:13" ht="15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</row>
    <row r="301" spans="2:13" ht="15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</row>
    <row r="302" spans="2:13" ht="15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</row>
    <row r="303" spans="2:13" ht="15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</row>
    <row r="304" spans="2:13" ht="15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</row>
    <row r="305" spans="2:13" ht="15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</row>
    <row r="306" spans="2:13" ht="15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</row>
    <row r="307" spans="2:13" ht="15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</row>
    <row r="308" spans="2:13" ht="15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</row>
    <row r="309" spans="2:13" ht="15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</row>
    <row r="310" spans="2:13" ht="15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</row>
    <row r="311" spans="2:13" ht="15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</row>
    <row r="312" spans="2:13" ht="15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</row>
    <row r="313" spans="2:13" ht="15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</row>
    <row r="314" spans="2:13" ht="15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</row>
    <row r="315" spans="2:13" ht="15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</row>
    <row r="316" spans="2:13" ht="15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</row>
    <row r="317" spans="2:13" ht="15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</row>
    <row r="318" spans="2:13" ht="15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</row>
    <row r="319" spans="2:13" ht="15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</row>
    <row r="320" spans="2:13" ht="15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</row>
    <row r="321" spans="2:13" ht="15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</row>
    <row r="322" spans="2:13" ht="15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</row>
    <row r="323" spans="2:13" ht="15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</row>
    <row r="324" spans="2:13" ht="15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</row>
    <row r="325" spans="2:13" ht="15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</row>
    <row r="326" spans="2:13" ht="15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</row>
    <row r="327" spans="2:13" ht="15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</row>
    <row r="328" spans="2:13" ht="15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</row>
    <row r="329" spans="2:13" ht="15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</row>
    <row r="330" spans="2:13" ht="15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</row>
    <row r="331" spans="2:13" ht="15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</row>
    <row r="332" spans="2:13" ht="15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</row>
    <row r="333" spans="2:13" ht="15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</row>
    <row r="334" spans="2:13" ht="15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</row>
    <row r="335" spans="2:13" ht="15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</row>
    <row r="336" spans="2:13" ht="15"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</row>
    <row r="337" spans="2:13" ht="15"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</row>
    <row r="338" spans="2:13" ht="15"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</row>
    <row r="339" spans="2:13" ht="15"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</row>
    <row r="340" spans="2:13" ht="15"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</row>
    <row r="341" spans="2:13" ht="15"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</row>
    <row r="342" spans="2:13" ht="15"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</row>
    <row r="343" spans="2:13" ht="15"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</row>
    <row r="344" spans="2:13" ht="15"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</row>
    <row r="345" spans="2:13" ht="15"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</row>
    <row r="346" spans="2:13" ht="15"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</row>
    <row r="347" spans="2:13" ht="15"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</row>
    <row r="348" spans="2:13" ht="15"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</row>
    <row r="349" spans="2:13" ht="15"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</row>
    <row r="350" spans="2:13" ht="15"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</row>
    <row r="351" spans="2:13" ht="15"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</row>
    <row r="352" spans="2:13" ht="15"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</row>
    <row r="353" spans="2:13" ht="15"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</row>
    <row r="354" spans="2:13" ht="15"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</row>
    <row r="355" spans="2:13" ht="15"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</row>
    <row r="356" spans="2:13" ht="15"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</row>
    <row r="357" spans="2:13" ht="15"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</row>
    <row r="358" spans="2:13" ht="15"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</row>
    <row r="359" spans="2:13" ht="15"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</row>
    <row r="360" spans="2:13" ht="15"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</row>
    <row r="361" spans="2:13" ht="15"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</row>
    <row r="362" spans="2:13" ht="15"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</row>
    <row r="363" spans="2:13" ht="15"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</row>
    <row r="364" spans="2:13" ht="15"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</row>
    <row r="365" spans="2:13" ht="15"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</row>
    <row r="366" spans="2:13" ht="15"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</row>
    <row r="367" spans="2:13" ht="15"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</row>
    <row r="368" spans="2:13" ht="15"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</row>
    <row r="369" spans="2:13" ht="15"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</row>
    <row r="370" spans="2:13" ht="15"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</row>
    <row r="371" spans="2:13" ht="15"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</row>
    <row r="372" spans="2:13" ht="15"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</row>
    <row r="373" spans="2:13" ht="15"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</row>
    <row r="374" spans="2:13" ht="15"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</row>
    <row r="375" spans="2:13" ht="15"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</row>
    <row r="376" spans="2:13" ht="15"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</row>
    <row r="377" spans="2:13" ht="15"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</row>
    <row r="378" spans="2:13" ht="15"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</row>
    <row r="379" spans="2:13" ht="15"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</row>
    <row r="380" spans="2:13" ht="15"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</row>
    <row r="381" spans="2:13" ht="15"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</row>
    <row r="382" spans="2:13" ht="15"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</row>
    <row r="383" spans="2:13" ht="15"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</row>
    <row r="384" spans="2:13" ht="15"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</row>
    <row r="385" spans="2:13" ht="15"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</row>
    <row r="386" spans="2:13" ht="15"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</row>
    <row r="387" spans="2:13" ht="15"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</row>
    <row r="388" spans="2:13" ht="15"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</row>
    <row r="389" spans="2:13" ht="15"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</row>
    <row r="390" spans="2:13" ht="15"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</row>
    <row r="391" spans="2:13" ht="15"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</row>
    <row r="392" spans="2:13" ht="15"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</row>
    <row r="393" spans="2:13" ht="15"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</row>
    <row r="394" spans="2:13" ht="15"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</row>
    <row r="395" spans="2:13" ht="15"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</row>
    <row r="396" spans="2:13" ht="15"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</row>
    <row r="397" spans="2:13" ht="15"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</row>
    <row r="398" spans="2:13" ht="15"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</row>
    <row r="399" spans="2:13" ht="15"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</row>
    <row r="400" spans="2:13" ht="15"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</row>
    <row r="401" spans="2:13" ht="15"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</row>
    <row r="402" spans="2:13" ht="15"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</row>
    <row r="403" spans="2:13" ht="15"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</row>
  </sheetData>
  <sheetProtection algorithmName="SHA-512" hashValue="yUJAayh1kj2wjDzCEwB31KvhoFoM+oV2ek2dNHmzeJfMeGToORoN/s9ff95LMf6TR379GfiaJEcAFBZPB4rllg==" saltValue="7JzGLSojJSXTJp+7AvDOEQ==" spinCount="100000" sheet="1" objects="1" scenarios="1"/>
  <mergeCells count="5">
    <mergeCell ref="D22:F22"/>
    <mergeCell ref="B18:H18"/>
    <mergeCell ref="D20:F20"/>
    <mergeCell ref="D21:F21"/>
    <mergeCell ref="C7:H7"/>
  </mergeCells>
  <conditionalFormatting sqref="C11">
    <cfRule type="cellIs" dxfId="17" priority="5" operator="lessThan">
      <formula>0</formula>
    </cfRule>
  </conditionalFormatting>
  <conditionalFormatting sqref="C12">
    <cfRule type="cellIs" dxfId="16" priority="4" operator="lessThan">
      <formula>0</formula>
    </cfRule>
  </conditionalFormatting>
  <conditionalFormatting sqref="C13:C14">
    <cfRule type="cellIs" dxfId="15" priority="3" operator="lessThan">
      <formula>0</formula>
    </cfRule>
  </conditionalFormatting>
  <conditionalFormatting sqref="K4">
    <cfRule type="cellIs" dxfId="14" priority="1" operator="lessThan">
      <formula>0</formula>
    </cfRule>
  </conditionalFormatting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0"/>
  <sheetViews>
    <sheetView zoomScale="85" zoomScaleNormal="85" workbookViewId="0">
      <selection activeCell="D19" sqref="D19"/>
    </sheetView>
  </sheetViews>
  <sheetFormatPr defaultColWidth="10.7109375" defaultRowHeight="15"/>
  <cols>
    <col min="1" max="1" width="4.7109375" style="75" customWidth="1"/>
    <col min="2" max="2" width="27.140625" style="75" customWidth="1"/>
    <col min="3" max="3" width="12" style="75" customWidth="1"/>
    <col min="4" max="4" width="67.140625" style="75" customWidth="1"/>
    <col min="5" max="16384" width="10.7109375" style="75"/>
  </cols>
  <sheetData>
    <row r="2" spans="2:8" ht="20.25">
      <c r="B2" s="2" t="s">
        <v>0</v>
      </c>
    </row>
    <row r="3" spans="2:8" ht="20.25">
      <c r="B3" s="2" t="s">
        <v>146</v>
      </c>
      <c r="G3" s="56" t="s">
        <v>1</v>
      </c>
      <c r="H3" s="1"/>
    </row>
    <row r="4" spans="2:8" ht="20.25">
      <c r="B4" s="2"/>
      <c r="D4" s="44" t="s">
        <v>147</v>
      </c>
      <c r="G4" s="56"/>
      <c r="H4" s="1"/>
    </row>
    <row r="5" spans="2:8">
      <c r="G5" s="80"/>
      <c r="H5" s="7" t="s">
        <v>3</v>
      </c>
    </row>
    <row r="6" spans="2:8" ht="18">
      <c r="B6" s="85" t="s">
        <v>7</v>
      </c>
      <c r="C6" s="296"/>
      <c r="D6" s="296"/>
      <c r="E6" s="192"/>
      <c r="G6" s="99"/>
      <c r="H6" s="7" t="s">
        <v>5</v>
      </c>
    </row>
    <row r="7" spans="2:8" ht="18">
      <c r="B7" s="195"/>
      <c r="C7" s="197"/>
      <c r="D7" s="197"/>
      <c r="E7" s="192"/>
      <c r="G7" s="196"/>
      <c r="H7" s="7"/>
    </row>
    <row r="8" spans="2:8">
      <c r="B8" s="75" t="s">
        <v>148</v>
      </c>
    </row>
    <row r="9" spans="2:8">
      <c r="B9" s="75" t="s">
        <v>149</v>
      </c>
    </row>
    <row r="10" spans="2:8">
      <c r="B10" s="75" t="s">
        <v>150</v>
      </c>
    </row>
    <row r="11" spans="2:8">
      <c r="B11" s="75" t="s">
        <v>151</v>
      </c>
      <c r="C11" s="120"/>
      <c r="H11" s="92"/>
    </row>
    <row r="12" spans="2:8">
      <c r="B12" s="75" t="s">
        <v>152</v>
      </c>
      <c r="H12" s="92"/>
    </row>
    <row r="13" spans="2:8">
      <c r="B13" s="75" t="s">
        <v>153</v>
      </c>
    </row>
    <row r="14" spans="2:8">
      <c r="B14" s="75" t="s">
        <v>154</v>
      </c>
    </row>
    <row r="16" spans="2:8" ht="21" thickBot="1">
      <c r="G16" s="183" t="s">
        <v>155</v>
      </c>
    </row>
    <row r="17" spans="2:8" ht="15.75">
      <c r="B17" s="297" t="s">
        <v>156</v>
      </c>
      <c r="C17" s="298"/>
      <c r="D17" s="299"/>
      <c r="G17"/>
      <c r="H17"/>
    </row>
    <row r="18" spans="2:8">
      <c r="B18" s="121" t="s">
        <v>157</v>
      </c>
      <c r="C18" s="122" t="s">
        <v>158</v>
      </c>
      <c r="D18" s="123"/>
      <c r="G18"/>
      <c r="H18"/>
    </row>
    <row r="19" spans="2:8">
      <c r="B19" s="121" t="s">
        <v>159</v>
      </c>
      <c r="C19" s="122">
        <v>7</v>
      </c>
      <c r="D19" s="124" t="s">
        <v>160</v>
      </c>
      <c r="G19"/>
      <c r="H19"/>
    </row>
    <row r="20" spans="2:8">
      <c r="B20" s="121" t="s">
        <v>161</v>
      </c>
      <c r="C20" s="122">
        <v>0</v>
      </c>
      <c r="D20" s="123" t="s">
        <v>54</v>
      </c>
      <c r="G20"/>
      <c r="H20"/>
    </row>
    <row r="21" spans="2:8" ht="30">
      <c r="B21" s="125" t="s">
        <v>162</v>
      </c>
      <c r="C21" s="126" t="s">
        <v>163</v>
      </c>
      <c r="D21" s="127" t="s">
        <v>164</v>
      </c>
      <c r="G21"/>
      <c r="H21"/>
    </row>
    <row r="22" spans="2:8" ht="16.5" thickBot="1">
      <c r="B22" s="128" t="s">
        <v>165</v>
      </c>
      <c r="C22" s="129">
        <f>C20*INDEX('Solar Derate Calculations'!$A$29:$AP$132,MATCH(C18,'Solar Derate Calculations'!$B$29:$B$132,0)+C19,IF(C21='Solar Derate Calculations'!$G$7,29,29+13))</f>
        <v>0</v>
      </c>
      <c r="D22" s="130" t="s">
        <v>166</v>
      </c>
      <c r="G22"/>
      <c r="H22"/>
    </row>
    <row r="23" spans="2:8" ht="15.75" thickBot="1">
      <c r="G23"/>
      <c r="H23"/>
    </row>
    <row r="24" spans="2:8" ht="15.75">
      <c r="B24" s="297" t="s">
        <v>167</v>
      </c>
      <c r="C24" s="298"/>
      <c r="D24" s="299"/>
      <c r="G24"/>
      <c r="H24"/>
    </row>
    <row r="25" spans="2:8">
      <c r="B25" s="121" t="s">
        <v>157</v>
      </c>
      <c r="C25" s="122" t="s">
        <v>158</v>
      </c>
      <c r="D25" s="123"/>
    </row>
    <row r="26" spans="2:8">
      <c r="B26" s="121" t="s">
        <v>159</v>
      </c>
      <c r="C26" s="122">
        <v>0</v>
      </c>
      <c r="D26" s="124" t="str">
        <f>D19</f>
        <v>/12</v>
      </c>
    </row>
    <row r="27" spans="2:8">
      <c r="B27" s="121" t="s">
        <v>161</v>
      </c>
      <c r="C27" s="122">
        <v>0</v>
      </c>
      <c r="D27" s="123" t="str">
        <f>D20</f>
        <v>kW</v>
      </c>
    </row>
    <row r="28" spans="2:8" ht="30">
      <c r="B28" s="131" t="str">
        <f t="shared" ref="B28:B29" si="0">B21</f>
        <v>Does array shed snow</v>
      </c>
      <c r="C28" s="126" t="s">
        <v>168</v>
      </c>
      <c r="D28" s="127" t="str">
        <f>D21</f>
        <v>Choose YES if pitch is 7/12 or steeper and roof DOES NOT have snow fences or a roof surface that prohibits snow shed</v>
      </c>
    </row>
    <row r="29" spans="2:8" ht="16.5" thickBot="1">
      <c r="B29" s="193" t="str">
        <f t="shared" si="0"/>
        <v>Annual Generation</v>
      </c>
      <c r="C29" s="129">
        <f>C27*INDEX('Solar Derate Calculations'!$A$29:$AP$132,MATCH(C25,'Solar Derate Calculations'!$B$29:$B$132,0)+C26,IF(C28='Solar Derate Calculations'!$G$7,29,29+13))</f>
        <v>0</v>
      </c>
      <c r="D29" s="130" t="str">
        <f>D22</f>
        <v>kWh/yr</v>
      </c>
    </row>
    <row r="30" spans="2:8" ht="15.75" thickBot="1"/>
    <row r="31" spans="2:8" ht="15.75">
      <c r="B31" s="297" t="s">
        <v>169</v>
      </c>
      <c r="C31" s="298"/>
      <c r="D31" s="299"/>
    </row>
    <row r="32" spans="2:8">
      <c r="B32" s="121" t="s">
        <v>157</v>
      </c>
      <c r="C32" s="122" t="s">
        <v>158</v>
      </c>
      <c r="D32" s="123"/>
    </row>
    <row r="33" spans="2:4">
      <c r="B33" s="121" t="s">
        <v>159</v>
      </c>
      <c r="C33" s="122">
        <v>0</v>
      </c>
      <c r="D33" s="123" t="str">
        <f t="shared" ref="D33:D36" si="1">D19</f>
        <v>/12</v>
      </c>
    </row>
    <row r="34" spans="2:4">
      <c r="B34" s="121" t="s">
        <v>161</v>
      </c>
      <c r="C34" s="122">
        <v>0</v>
      </c>
      <c r="D34" s="123" t="str">
        <f t="shared" si="1"/>
        <v>kW</v>
      </c>
    </row>
    <row r="35" spans="2:4" ht="30">
      <c r="B35" s="131" t="str">
        <f t="shared" ref="B35:B36" si="2">B21</f>
        <v>Does array shed snow</v>
      </c>
      <c r="C35" s="126"/>
      <c r="D35" s="132" t="str">
        <f t="shared" si="1"/>
        <v>Choose YES if pitch is 7/12 or steeper and roof DOES NOT have snow fences or a roof surface that prohibits snow shed</v>
      </c>
    </row>
    <row r="36" spans="2:4" ht="16.5" thickBot="1">
      <c r="B36" s="193" t="str">
        <f t="shared" si="2"/>
        <v>Annual Generation</v>
      </c>
      <c r="C36" s="129">
        <f>C34*INDEX('Solar Derate Calculations'!$A$29:$AP$132,MATCH(C32,'Solar Derate Calculations'!$B$29:$B$132,0)+C33,IF(C35='Solar Derate Calculations'!$G$7,29,29+13))</f>
        <v>0</v>
      </c>
      <c r="D36" s="130" t="str">
        <f t="shared" si="1"/>
        <v>kWh/yr</v>
      </c>
    </row>
    <row r="37" spans="2:4" ht="15.75" thickBot="1"/>
    <row r="38" spans="2:4" ht="15.75">
      <c r="B38" s="297" t="s">
        <v>170</v>
      </c>
      <c r="C38" s="298"/>
      <c r="D38" s="299"/>
    </row>
    <row r="39" spans="2:4">
      <c r="B39" s="121" t="s">
        <v>157</v>
      </c>
      <c r="C39" s="122" t="s">
        <v>158</v>
      </c>
      <c r="D39" s="123"/>
    </row>
    <row r="40" spans="2:4">
      <c r="B40" s="121" t="s">
        <v>159</v>
      </c>
      <c r="C40" s="122">
        <v>0</v>
      </c>
      <c r="D40" s="123" t="str">
        <f t="shared" ref="D40:D43" si="3">D26</f>
        <v>/12</v>
      </c>
    </row>
    <row r="41" spans="2:4">
      <c r="B41" s="121" t="s">
        <v>161</v>
      </c>
      <c r="C41" s="122">
        <v>0</v>
      </c>
      <c r="D41" s="123" t="str">
        <f t="shared" si="3"/>
        <v>kW</v>
      </c>
    </row>
    <row r="42" spans="2:4" ht="30">
      <c r="B42" s="131" t="str">
        <f t="shared" ref="B42:B43" si="4">B28</f>
        <v>Does array shed snow</v>
      </c>
      <c r="C42" s="126"/>
      <c r="D42" s="132" t="str">
        <f t="shared" si="3"/>
        <v>Choose YES if pitch is 7/12 or steeper and roof DOES NOT have snow fences or a roof surface that prohibits snow shed</v>
      </c>
    </row>
    <row r="43" spans="2:4" ht="16.5" thickBot="1">
      <c r="B43" s="193" t="str">
        <f t="shared" si="4"/>
        <v>Annual Generation</v>
      </c>
      <c r="C43" s="129">
        <f>C41*INDEX('Solar Derate Calculations'!$A$29:$AP$132,MATCH(C39,'Solar Derate Calculations'!$B$29:$B$132,0)+C40,IF(C42='Solar Derate Calculations'!$G$7,29,29+13))</f>
        <v>0</v>
      </c>
      <c r="D43" s="130" t="str">
        <f t="shared" si="3"/>
        <v>kWh/yr</v>
      </c>
    </row>
    <row r="45" spans="2:4" ht="15.75">
      <c r="B45" s="76" t="s">
        <v>171</v>
      </c>
      <c r="C45" s="194">
        <f>SUM(C20,C27,C34,C41)</f>
        <v>0</v>
      </c>
      <c r="D45" s="76" t="s">
        <v>54</v>
      </c>
    </row>
    <row r="46" spans="2:4" ht="15.75">
      <c r="B46" s="76" t="s">
        <v>172</v>
      </c>
      <c r="C46" s="194">
        <f>SUM(C22,C29,C36,C43)/'Background Calcs'!B10</f>
        <v>0</v>
      </c>
      <c r="D46" s="76" t="s">
        <v>54</v>
      </c>
    </row>
    <row r="48" spans="2:4" ht="15.75">
      <c r="B48" s="16"/>
      <c r="C48" s="23" t="s">
        <v>64</v>
      </c>
      <c r="D48" s="160"/>
    </row>
    <row r="49" spans="2:4" ht="15.75">
      <c r="B49" s="16"/>
      <c r="C49" s="96" t="s">
        <v>66</v>
      </c>
      <c r="D49" s="161"/>
    </row>
    <row r="50" spans="2:4" ht="15.75">
      <c r="B50"/>
      <c r="C50" s="96" t="s">
        <v>67</v>
      </c>
      <c r="D50" s="161"/>
    </row>
  </sheetData>
  <sheetProtection algorithmName="SHA-512" hashValue="EDrda4Pl2oRdSVQR9al6kJjpEe/jq5j4b5vev/cug11/AjBQusihE287DYSIQD3OgCJAJao4VgYZA4jWei/kZA==" saltValue="U8zI6Xc9wbqvQuFMhgt3NA==" spinCount="100000" sheet="1" objects="1" scenarios="1"/>
  <mergeCells count="5">
    <mergeCell ref="C6:D6"/>
    <mergeCell ref="B17:D17"/>
    <mergeCell ref="B24:D24"/>
    <mergeCell ref="B31:D31"/>
    <mergeCell ref="B38:D38"/>
  </mergeCells>
  <conditionalFormatting sqref="C20">
    <cfRule type="cellIs" dxfId="13" priority="14" operator="lessThan">
      <formula>0</formula>
    </cfRule>
  </conditionalFormatting>
  <conditionalFormatting sqref="C21">
    <cfRule type="cellIs" dxfId="12" priority="12" operator="lessThan">
      <formula>0</formula>
    </cfRule>
  </conditionalFormatting>
  <conditionalFormatting sqref="C18:C19">
    <cfRule type="cellIs" dxfId="11" priority="13" operator="lessThan">
      <formula>0</formula>
    </cfRule>
  </conditionalFormatting>
  <conditionalFormatting sqref="C27">
    <cfRule type="cellIs" dxfId="10" priority="11" operator="lessThan">
      <formula>0</formula>
    </cfRule>
  </conditionalFormatting>
  <conditionalFormatting sqref="C28">
    <cfRule type="cellIs" dxfId="9" priority="9" operator="lessThan">
      <formula>0</formula>
    </cfRule>
  </conditionalFormatting>
  <conditionalFormatting sqref="C25:C26">
    <cfRule type="cellIs" dxfId="8" priority="10" operator="lessThan">
      <formula>0</formula>
    </cfRule>
  </conditionalFormatting>
  <conditionalFormatting sqref="C34">
    <cfRule type="cellIs" dxfId="7" priority="8" operator="lessThan">
      <formula>0</formula>
    </cfRule>
  </conditionalFormatting>
  <conditionalFormatting sqref="C35">
    <cfRule type="cellIs" dxfId="6" priority="6" operator="lessThan">
      <formula>0</formula>
    </cfRule>
  </conditionalFormatting>
  <conditionalFormatting sqref="C32:C33">
    <cfRule type="cellIs" dxfId="5" priority="7" operator="lessThan">
      <formula>0</formula>
    </cfRule>
  </conditionalFormatting>
  <conditionalFormatting sqref="C41">
    <cfRule type="cellIs" dxfId="4" priority="5" operator="lessThan">
      <formula>0</formula>
    </cfRule>
  </conditionalFormatting>
  <conditionalFormatting sqref="C42">
    <cfRule type="cellIs" dxfId="3" priority="3" operator="lessThan">
      <formula>0</formula>
    </cfRule>
  </conditionalFormatting>
  <conditionalFormatting sqref="C39:C40">
    <cfRule type="cellIs" dxfId="2" priority="4" operator="lessThan">
      <formula>0</formula>
    </cfRule>
  </conditionalFormatting>
  <conditionalFormatting sqref="G5:G7">
    <cfRule type="cellIs" dxfId="1" priority="2" operator="lessThan">
      <formula>0</formula>
    </cfRule>
  </conditionalFormatting>
  <conditionalFormatting sqref="C7:D7 C6">
    <cfRule type="cellIs" dxfId="0" priority="1" operator="lessThan">
      <formula>0</formula>
    </cfRule>
  </conditionalFormatting>
  <pageMargins left="0.7" right="0.7" top="0.75" bottom="0.75" header="0.3" footer="0.3"/>
  <pageSetup scale="8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'Solar Derate Calculations'!$G$6:$G$7</xm:f>
          </x14:formula1>
          <xm:sqref>C42 C21 C28 C35</xm:sqref>
        </x14:dataValidation>
        <x14:dataValidation type="list" allowBlank="1" showInputMessage="1" showErrorMessage="1">
          <x14:formula1>
            <xm:f>'Solar Derate Calculations'!$A$6:$A$18</xm:f>
          </x14:formula1>
          <xm:sqref>C40 C19 C26 C33</xm:sqref>
        </x14:dataValidation>
        <x14:dataValidation type="list" allowBlank="1" showInputMessage="1" showErrorMessage="1">
          <x14:formula1>
            <xm:f>'Solar Derate Calculations'!$E$6:$E$13</xm:f>
          </x14:formula1>
          <xm:sqref>C39 C32 C25 C18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48576"/>
  <sheetViews>
    <sheetView tabSelected="1" zoomScale="145" zoomScaleNormal="145" workbookViewId="0">
      <selection activeCell="D87" sqref="D87:E87"/>
    </sheetView>
  </sheetViews>
  <sheetFormatPr defaultColWidth="17.28515625" defaultRowHeight="15" customHeight="1"/>
  <cols>
    <col min="1" max="1" width="38.140625" style="75" customWidth="1"/>
    <col min="2" max="2" width="14.42578125" style="75" customWidth="1"/>
    <col min="3" max="3" width="17.85546875" style="75" customWidth="1"/>
    <col min="4" max="4" width="14.28515625" style="75" customWidth="1"/>
    <col min="5" max="5" width="11" style="75" customWidth="1"/>
    <col min="6" max="6" width="11.42578125" style="75" bestFit="1" customWidth="1"/>
    <col min="7" max="7" width="21.28515625" style="75" customWidth="1"/>
    <col min="8" max="8" width="144.28515625" style="75" bestFit="1" customWidth="1"/>
    <col min="9" max="10" width="8.85546875" style="75" customWidth="1"/>
    <col min="11" max="11" width="17.28515625" style="75"/>
    <col min="12" max="16" width="8.85546875" style="75" customWidth="1"/>
    <col min="17" max="21" width="10" style="75" customWidth="1"/>
    <col min="22" max="22" width="17.28515625" style="75"/>
    <col min="23" max="26" width="10" style="75" customWidth="1"/>
    <col min="27" max="16384" width="17.28515625" style="75"/>
  </cols>
  <sheetData>
    <row r="2" spans="1:26" ht="20.25">
      <c r="A2" s="183" t="s">
        <v>173</v>
      </c>
    </row>
    <row r="3" spans="1:26">
      <c r="A3" s="7" t="s">
        <v>174</v>
      </c>
      <c r="B3" s="7"/>
      <c r="C3" s="7"/>
      <c r="D3" s="7"/>
      <c r="E3" s="7"/>
      <c r="F3" s="7"/>
      <c r="G3" s="7"/>
      <c r="H3" s="7"/>
      <c r="I3" s="7"/>
      <c r="J3" s="7"/>
      <c r="L3" s="7"/>
      <c r="M3" s="7"/>
      <c r="N3" s="7"/>
      <c r="O3" s="7"/>
      <c r="P3" s="7"/>
      <c r="Q3" s="7"/>
      <c r="R3" s="7"/>
      <c r="S3" s="7"/>
      <c r="T3" s="7"/>
      <c r="U3" s="7"/>
      <c r="W3" s="7"/>
      <c r="X3" s="7"/>
      <c r="Y3" s="7"/>
      <c r="Z3" s="7"/>
    </row>
    <row r="4" spans="1:26">
      <c r="A4" s="7"/>
      <c r="B4" s="7"/>
      <c r="C4" s="7"/>
      <c r="D4" s="7"/>
      <c r="E4" s="7"/>
      <c r="F4" s="7"/>
      <c r="G4" s="7"/>
      <c r="H4" s="7"/>
      <c r="I4" s="7"/>
      <c r="J4" s="7"/>
      <c r="L4" s="7"/>
      <c r="M4" s="7"/>
      <c r="N4" s="7"/>
      <c r="O4" s="7"/>
      <c r="P4" s="7"/>
      <c r="Q4" s="7"/>
      <c r="R4" s="7"/>
      <c r="S4" s="7"/>
      <c r="T4" s="7"/>
      <c r="U4" s="7"/>
      <c r="W4" s="7"/>
      <c r="X4" s="7"/>
      <c r="Y4" s="7"/>
      <c r="Z4" s="7"/>
    </row>
    <row r="5" spans="1:26" ht="15" customHeight="1">
      <c r="A5" s="312" t="s">
        <v>175</v>
      </c>
      <c r="B5" s="312"/>
      <c r="C5" s="312"/>
      <c r="D5" s="312"/>
      <c r="E5" s="312"/>
      <c r="F5" s="312"/>
      <c r="G5" s="7"/>
      <c r="H5" s="7"/>
      <c r="I5" s="7"/>
      <c r="J5" s="7"/>
      <c r="L5" s="7"/>
      <c r="M5" s="7"/>
      <c r="N5" s="7"/>
      <c r="O5" s="7"/>
      <c r="P5" s="7"/>
      <c r="Q5" s="7"/>
      <c r="R5" s="7"/>
      <c r="S5" s="7"/>
      <c r="T5" s="7"/>
      <c r="U5" s="7"/>
      <c r="W5" s="7"/>
      <c r="X5" s="7"/>
      <c r="Y5" s="7"/>
      <c r="Z5" s="7"/>
    </row>
    <row r="6" spans="1:26">
      <c r="A6" s="312"/>
      <c r="B6" s="312"/>
      <c r="C6" s="312"/>
      <c r="D6" s="312"/>
      <c r="E6" s="312"/>
      <c r="F6" s="312"/>
      <c r="G6" s="7"/>
      <c r="H6" s="7"/>
      <c r="I6" s="7"/>
      <c r="J6" s="7"/>
      <c r="L6" s="7"/>
      <c r="M6" s="7"/>
      <c r="N6" s="7"/>
      <c r="O6" s="7"/>
      <c r="P6" s="7"/>
      <c r="Q6" s="7"/>
      <c r="R6" s="7"/>
      <c r="S6" s="7"/>
      <c r="T6" s="7"/>
      <c r="U6" s="7"/>
      <c r="W6" s="7"/>
      <c r="X6" s="7"/>
      <c r="Y6" s="7"/>
      <c r="Z6" s="7"/>
    </row>
    <row r="7" spans="1:26">
      <c r="A7" s="7"/>
      <c r="B7" s="7"/>
      <c r="C7" s="7"/>
      <c r="D7" s="7"/>
      <c r="E7" s="7"/>
      <c r="F7" s="7"/>
      <c r="G7" s="7"/>
      <c r="H7" s="7"/>
      <c r="I7" s="7"/>
      <c r="J7" s="7"/>
      <c r="L7" s="7"/>
      <c r="M7" s="7"/>
      <c r="N7" s="7"/>
      <c r="O7" s="7"/>
      <c r="P7" s="7"/>
      <c r="Q7" s="7"/>
      <c r="R7" s="7"/>
      <c r="S7" s="7"/>
      <c r="T7" s="7"/>
      <c r="U7" s="7"/>
      <c r="W7" s="7"/>
      <c r="X7" s="7"/>
      <c r="Y7" s="7"/>
      <c r="Z7" s="7"/>
    </row>
    <row r="8" spans="1:26" ht="15" customHeight="1" thickBot="1">
      <c r="A8" s="214" t="s">
        <v>176</v>
      </c>
      <c r="B8" s="217"/>
      <c r="C8" s="217"/>
      <c r="D8" s="217"/>
      <c r="E8" s="217"/>
      <c r="F8" s="217"/>
      <c r="G8" s="216"/>
      <c r="H8" s="214" t="s">
        <v>177</v>
      </c>
      <c r="I8" s="7"/>
      <c r="L8" s="7"/>
      <c r="M8" s="7"/>
      <c r="N8" s="7"/>
      <c r="O8" s="7"/>
      <c r="P8" s="69"/>
      <c r="Q8" s="7"/>
      <c r="R8" s="7"/>
      <c r="S8" s="7"/>
      <c r="T8" s="7"/>
      <c r="U8" s="7"/>
      <c r="W8" s="7"/>
      <c r="X8" s="7"/>
      <c r="Y8" s="7"/>
      <c r="Z8" s="7"/>
    </row>
    <row r="9" spans="1:26" ht="15" customHeight="1">
      <c r="A9" s="12"/>
      <c r="B9" s="265">
        <v>3500</v>
      </c>
      <c r="C9" s="7" t="s">
        <v>178</v>
      </c>
      <c r="D9" s="7"/>
      <c r="E9" s="7"/>
      <c r="F9" s="7"/>
      <c r="H9" s="75" t="s">
        <v>179</v>
      </c>
      <c r="I9" s="7"/>
      <c r="L9" s="7"/>
      <c r="M9" s="7"/>
      <c r="N9" s="7"/>
      <c r="O9" s="7"/>
      <c r="P9" s="69"/>
      <c r="Q9" s="7"/>
      <c r="R9" s="7"/>
      <c r="S9" s="7"/>
      <c r="T9" s="7"/>
      <c r="U9" s="7"/>
      <c r="W9" s="7"/>
      <c r="X9" s="7"/>
      <c r="Y9" s="7"/>
      <c r="Z9" s="7"/>
    </row>
    <row r="10" spans="1:26" ht="15" customHeight="1">
      <c r="A10" s="7"/>
      <c r="B10" s="10">
        <v>1500</v>
      </c>
      <c r="C10" s="7" t="s">
        <v>180</v>
      </c>
      <c r="D10" s="7"/>
      <c r="E10" s="7"/>
      <c r="F10" s="7"/>
      <c r="H10" s="75" t="s">
        <v>181</v>
      </c>
      <c r="I10" s="7"/>
      <c r="L10" s="7"/>
      <c r="M10" s="7"/>
      <c r="N10" s="7"/>
      <c r="O10" s="7"/>
      <c r="P10" s="69"/>
      <c r="Q10" s="7"/>
      <c r="R10" s="7"/>
      <c r="S10" s="7"/>
      <c r="T10" s="7"/>
      <c r="U10" s="7"/>
      <c r="W10" s="7"/>
      <c r="X10" s="7"/>
      <c r="Y10" s="7"/>
      <c r="Z10" s="7"/>
    </row>
    <row r="11" spans="1:26" ht="15" customHeight="1">
      <c r="A11" s="7"/>
      <c r="B11" s="7">
        <v>20</v>
      </c>
      <c r="C11" s="7" t="s">
        <v>182</v>
      </c>
      <c r="D11" s="7"/>
      <c r="E11" s="7"/>
      <c r="F11" s="7"/>
      <c r="H11" s="75" t="s">
        <v>183</v>
      </c>
      <c r="I11" s="7"/>
      <c r="L11" s="7"/>
      <c r="M11" s="7"/>
      <c r="N11" s="7"/>
      <c r="O11" s="7"/>
      <c r="P11" s="69"/>
      <c r="Q11" s="7"/>
      <c r="R11" s="7"/>
      <c r="S11" s="7"/>
      <c r="T11" s="7"/>
      <c r="U11" s="7"/>
      <c r="W11" s="7"/>
      <c r="X11" s="7"/>
      <c r="Y11" s="7"/>
      <c r="Z11" s="7"/>
    </row>
    <row r="12" spans="1:26" ht="15" customHeight="1">
      <c r="A12" s="7"/>
      <c r="B12" s="72">
        <f>B10*B11</f>
        <v>30000</v>
      </c>
      <c r="C12" s="7" t="s">
        <v>184</v>
      </c>
      <c r="D12" s="7"/>
      <c r="E12" s="7"/>
      <c r="F12" s="7"/>
      <c r="G12" s="7"/>
      <c r="H12" s="75" t="s">
        <v>185</v>
      </c>
      <c r="I12" s="7"/>
      <c r="L12" s="7"/>
      <c r="M12" s="7"/>
      <c r="N12" s="7"/>
      <c r="O12" s="7"/>
      <c r="P12" s="70"/>
      <c r="Q12" s="7"/>
      <c r="R12" s="7"/>
      <c r="S12" s="7"/>
      <c r="T12" s="7"/>
      <c r="U12" s="7"/>
      <c r="W12" s="7"/>
      <c r="X12" s="7"/>
      <c r="Y12" s="7"/>
      <c r="Z12" s="7"/>
    </row>
    <row r="13" spans="1:26" ht="15" customHeight="1">
      <c r="A13" s="7"/>
      <c r="B13" s="64">
        <f>B9/B12</f>
        <v>0.11666666666666667</v>
      </c>
      <c r="C13" s="7" t="s">
        <v>186</v>
      </c>
      <c r="D13" s="7"/>
      <c r="E13" s="7"/>
      <c r="F13" s="7"/>
      <c r="G13" s="7"/>
      <c r="H13" s="75" t="s">
        <v>187</v>
      </c>
      <c r="I13" s="7"/>
      <c r="L13" s="7"/>
      <c r="M13" s="7"/>
      <c r="N13" s="7"/>
      <c r="O13" s="7"/>
      <c r="P13" s="70"/>
      <c r="Q13" s="7"/>
      <c r="R13" s="7"/>
      <c r="S13" s="7"/>
      <c r="T13" s="7"/>
      <c r="U13" s="7"/>
      <c r="W13" s="7"/>
      <c r="X13" s="7"/>
      <c r="Y13" s="7"/>
      <c r="Z13" s="7"/>
    </row>
    <row r="14" spans="1:26" ht="15" customHeight="1">
      <c r="A14" s="7"/>
      <c r="B14" s="7"/>
      <c r="C14" s="7"/>
      <c r="D14" s="7"/>
      <c r="E14" s="7"/>
      <c r="F14" s="7"/>
      <c r="G14" s="7"/>
      <c r="I14" s="7"/>
      <c r="L14" s="7"/>
      <c r="M14" s="7"/>
      <c r="N14" s="7"/>
      <c r="O14" s="7"/>
      <c r="P14" s="7"/>
      <c r="Q14" s="7"/>
      <c r="R14" s="7"/>
      <c r="S14" s="7"/>
      <c r="T14" s="7"/>
      <c r="U14" s="7"/>
      <c r="W14" s="7"/>
      <c r="X14" s="7"/>
      <c r="Y14" s="7"/>
      <c r="Z14" s="7"/>
    </row>
    <row r="15" spans="1:26" ht="15" customHeight="1">
      <c r="A15" s="7"/>
      <c r="B15" s="7"/>
      <c r="C15" s="7"/>
      <c r="D15" s="7"/>
      <c r="E15" s="7"/>
      <c r="F15" s="7"/>
      <c r="G15" s="7"/>
      <c r="I15" s="7"/>
      <c r="L15" s="7"/>
      <c r="M15" s="7"/>
      <c r="N15" s="7"/>
      <c r="O15" s="7"/>
      <c r="P15" s="7"/>
      <c r="Q15" s="7"/>
      <c r="R15" s="7"/>
      <c r="S15" s="7"/>
      <c r="T15" s="7"/>
      <c r="U15" s="7"/>
      <c r="W15" s="7"/>
      <c r="X15" s="7"/>
      <c r="Y15" s="7"/>
      <c r="Z15" s="7"/>
    </row>
    <row r="16" spans="1:26" ht="15" customHeight="1">
      <c r="A16" s="12" t="s">
        <v>188</v>
      </c>
      <c r="B16" s="65">
        <f>B13</f>
        <v>0.11666666666666667</v>
      </c>
      <c r="C16" s="7" t="s">
        <v>189</v>
      </c>
      <c r="D16" s="65"/>
      <c r="E16" s="7"/>
      <c r="F16" s="7"/>
      <c r="G16" s="7"/>
      <c r="H16" s="75" t="s">
        <v>190</v>
      </c>
      <c r="I16" s="7"/>
      <c r="L16" s="7"/>
      <c r="M16" s="7"/>
      <c r="N16" s="7"/>
      <c r="O16" s="7"/>
      <c r="P16" s="70"/>
      <c r="Q16" s="7"/>
      <c r="R16" s="7"/>
      <c r="S16" s="7"/>
      <c r="T16" s="7"/>
      <c r="U16" s="7"/>
      <c r="W16" s="7"/>
      <c r="X16" s="7"/>
      <c r="Y16" s="7"/>
      <c r="Z16" s="7"/>
    </row>
    <row r="17" spans="1:26" ht="15.75" customHeight="1">
      <c r="A17" s="12" t="s">
        <v>191</v>
      </c>
      <c r="B17" s="7">
        <f>B11</f>
        <v>20</v>
      </c>
      <c r="C17" s="7" t="s">
        <v>192</v>
      </c>
      <c r="D17" s="208"/>
      <c r="E17" s="7"/>
      <c r="F17" s="7"/>
      <c r="G17" s="7"/>
      <c r="H17" s="75" t="s">
        <v>183</v>
      </c>
      <c r="I17" s="7"/>
      <c r="L17" s="7"/>
      <c r="M17" s="7"/>
      <c r="N17" s="7"/>
      <c r="O17" s="7"/>
      <c r="P17" s="69"/>
      <c r="Q17" s="7"/>
      <c r="R17" s="7"/>
      <c r="S17" s="7"/>
      <c r="T17" s="7"/>
      <c r="U17" s="7"/>
      <c r="W17" s="7"/>
      <c r="X17" s="7"/>
      <c r="Y17" s="7"/>
      <c r="Z17" s="7"/>
    </row>
    <row r="18" spans="1:26" ht="15" customHeight="1">
      <c r="A18" s="12" t="s">
        <v>193</v>
      </c>
      <c r="B18" s="63">
        <v>3412</v>
      </c>
      <c r="C18" s="7"/>
      <c r="D18" s="210"/>
      <c r="E18" s="7"/>
      <c r="F18" s="7"/>
      <c r="G18" s="7"/>
      <c r="H18" s="75" t="s">
        <v>194</v>
      </c>
      <c r="I18" s="7"/>
      <c r="L18" s="7"/>
      <c r="M18" s="7"/>
      <c r="N18" s="7"/>
      <c r="O18" s="7"/>
      <c r="P18" s="70"/>
      <c r="Q18" s="7"/>
      <c r="R18" s="7"/>
      <c r="S18" s="7"/>
      <c r="T18" s="7"/>
      <c r="U18" s="7"/>
      <c r="W18" s="7"/>
      <c r="X18" s="7"/>
      <c r="Y18" s="7"/>
      <c r="Z18" s="7"/>
    </row>
    <row r="19" spans="1:26" ht="15" customHeight="1">
      <c r="A19" s="12" t="s">
        <v>195</v>
      </c>
      <c r="B19" s="7">
        <v>3</v>
      </c>
      <c r="C19" s="7"/>
      <c r="D19" s="208"/>
      <c r="E19" s="7"/>
      <c r="F19" s="7"/>
      <c r="G19" s="7"/>
      <c r="H19" s="75" t="s">
        <v>196</v>
      </c>
      <c r="I19" s="7"/>
      <c r="J19" s="7"/>
      <c r="L19" s="7"/>
      <c r="M19" s="7"/>
      <c r="N19" s="7"/>
      <c r="O19" s="7"/>
      <c r="P19" s="7"/>
      <c r="Q19" s="7"/>
      <c r="R19" s="7"/>
      <c r="S19" s="7"/>
      <c r="T19" s="7"/>
      <c r="U19" s="7"/>
      <c r="W19" s="7"/>
      <c r="X19" s="7"/>
      <c r="Y19" s="7"/>
      <c r="Z19" s="7"/>
    </row>
    <row r="20" spans="1:26" ht="15" customHeight="1">
      <c r="A20" s="12" t="s">
        <v>197</v>
      </c>
      <c r="B20" s="44">
        <v>1.8</v>
      </c>
      <c r="C20" s="7"/>
      <c r="D20" s="206"/>
      <c r="E20" s="7"/>
      <c r="F20" s="7"/>
      <c r="G20" s="7"/>
      <c r="H20" s="75" t="s">
        <v>198</v>
      </c>
      <c r="I20" s="7"/>
      <c r="J20" s="7"/>
      <c r="L20" s="7"/>
      <c r="M20" s="7"/>
      <c r="N20" s="7"/>
      <c r="O20" s="7"/>
      <c r="P20" s="7"/>
      <c r="Q20" s="7"/>
      <c r="R20" s="7"/>
      <c r="S20" s="7"/>
      <c r="T20" s="7"/>
      <c r="U20" s="7"/>
      <c r="W20" s="7"/>
      <c r="X20" s="7"/>
      <c r="Y20" s="7"/>
      <c r="Z20" s="7"/>
    </row>
    <row r="21" spans="1:26" ht="15" customHeight="1">
      <c r="A21" s="7"/>
      <c r="D21" s="313" t="s">
        <v>199</v>
      </c>
      <c r="E21" s="313"/>
      <c r="F21" s="313"/>
      <c r="G21" s="7"/>
      <c r="I21" s="7"/>
      <c r="J21" s="7"/>
      <c r="L21" s="7"/>
      <c r="M21" s="7"/>
      <c r="N21" s="7"/>
      <c r="O21" s="7"/>
      <c r="P21" s="7"/>
      <c r="Q21" s="7"/>
      <c r="R21" s="7"/>
      <c r="S21" s="7"/>
      <c r="T21" s="7"/>
      <c r="U21" s="7"/>
      <c r="W21" s="7"/>
      <c r="X21" s="7"/>
      <c r="Y21" s="7"/>
      <c r="Z21" s="7"/>
    </row>
    <row r="22" spans="1:26" ht="15" customHeight="1" thickBot="1">
      <c r="A22" s="214" t="s">
        <v>200</v>
      </c>
      <c r="B22" s="214" t="s">
        <v>201</v>
      </c>
      <c r="C22" s="214" t="s">
        <v>202</v>
      </c>
      <c r="D22" s="214" t="s">
        <v>203</v>
      </c>
      <c r="E22" s="213" t="s">
        <v>13</v>
      </c>
      <c r="F22" s="214" t="s">
        <v>204</v>
      </c>
      <c r="G22" s="214" t="s">
        <v>202</v>
      </c>
      <c r="H22" s="216"/>
      <c r="I22" s="7"/>
      <c r="J22" s="7"/>
      <c r="L22" s="7"/>
      <c r="M22" s="7"/>
      <c r="N22" s="7"/>
      <c r="O22" s="7"/>
      <c r="P22" s="7"/>
      <c r="Q22" s="7"/>
      <c r="R22" s="7"/>
      <c r="S22" s="7"/>
      <c r="T22" s="7"/>
      <c r="U22" s="7"/>
      <c r="W22" s="7"/>
      <c r="X22" s="7"/>
      <c r="Y22" s="7"/>
      <c r="Z22" s="7"/>
    </row>
    <row r="23" spans="1:26" ht="15" customHeight="1">
      <c r="A23" s="44" t="s">
        <v>205</v>
      </c>
      <c r="B23" s="71">
        <v>82863</v>
      </c>
      <c r="C23" s="7" t="s">
        <v>206</v>
      </c>
      <c r="D23" s="67">
        <f>B23*$B$16*$B$17/$B$18</f>
        <v>56.666764361078549</v>
      </c>
      <c r="E23" s="266">
        <v>1</v>
      </c>
      <c r="F23" s="67">
        <f>E23*D23</f>
        <v>56.666764361078549</v>
      </c>
      <c r="G23" s="7" t="s">
        <v>207</v>
      </c>
      <c r="H23" s="75" t="s">
        <v>208</v>
      </c>
      <c r="I23" s="7"/>
      <c r="J23" s="7"/>
      <c r="L23" s="7"/>
      <c r="M23" s="7"/>
      <c r="N23" s="7"/>
      <c r="O23" s="7"/>
      <c r="P23" s="7"/>
      <c r="Q23" s="7"/>
      <c r="R23" s="7"/>
      <c r="S23" s="7"/>
      <c r="T23" s="7"/>
      <c r="U23" s="7"/>
      <c r="W23" s="7"/>
      <c r="X23" s="7"/>
      <c r="Y23" s="7"/>
      <c r="Z23" s="7"/>
    </row>
    <row r="24" spans="1:26" ht="15" customHeight="1">
      <c r="A24" s="44" t="s">
        <v>209</v>
      </c>
      <c r="B24" s="71">
        <v>331451</v>
      </c>
      <c r="C24" s="7" t="s">
        <v>206</v>
      </c>
      <c r="D24" s="67">
        <f>B24*$B$16*$B$17/$B$18</f>
        <v>226.66637358343101</v>
      </c>
      <c r="E24" s="266">
        <v>1</v>
      </c>
      <c r="F24" s="67">
        <f>E24*D24</f>
        <v>226.66637358343101</v>
      </c>
      <c r="G24" s="7" t="s">
        <v>207</v>
      </c>
      <c r="H24" s="75" t="s">
        <v>208</v>
      </c>
      <c r="I24" s="7"/>
      <c r="J24" s="7"/>
      <c r="L24" s="7"/>
      <c r="N24" s="7"/>
      <c r="O24" s="7"/>
      <c r="P24" s="7"/>
      <c r="Q24" s="7"/>
      <c r="R24" s="7"/>
      <c r="S24" s="7"/>
      <c r="T24" s="7"/>
      <c r="U24" s="7"/>
      <c r="W24" s="7"/>
      <c r="X24" s="7"/>
      <c r="Y24" s="7"/>
      <c r="Z24" s="68"/>
    </row>
    <row r="25" spans="1:26" ht="15" customHeight="1">
      <c r="A25" s="44" t="s">
        <v>210</v>
      </c>
      <c r="B25" s="71">
        <v>428937</v>
      </c>
      <c r="C25" s="7" t="s">
        <v>206</v>
      </c>
      <c r="D25" s="67">
        <f>B25*$B$16*$B$17/$B$18</f>
        <v>293.33323563892145</v>
      </c>
      <c r="E25" s="266">
        <v>1</v>
      </c>
      <c r="F25" s="67">
        <f t="shared" ref="F25:F26" si="0">E25*D25</f>
        <v>293.33323563892145</v>
      </c>
      <c r="G25" s="7" t="s">
        <v>207</v>
      </c>
      <c r="H25" s="75" t="s">
        <v>208</v>
      </c>
      <c r="I25" s="7"/>
      <c r="J25" s="7"/>
      <c r="L25" s="7"/>
      <c r="N25" s="7"/>
      <c r="O25" s="7"/>
      <c r="P25" s="7"/>
      <c r="Q25" s="7"/>
      <c r="R25" s="7"/>
      <c r="S25" s="7"/>
      <c r="T25" s="7"/>
      <c r="U25" s="7"/>
      <c r="W25" s="7"/>
      <c r="X25" s="7"/>
      <c r="Y25" s="7"/>
      <c r="Z25" s="7"/>
    </row>
    <row r="26" spans="1:26" ht="15" customHeight="1">
      <c r="A26" s="44" t="s">
        <v>219</v>
      </c>
      <c r="B26" s="71">
        <v>1.5629999999999999</v>
      </c>
      <c r="C26" s="7" t="s">
        <v>211</v>
      </c>
      <c r="D26" s="67">
        <f>B26*$B$16*$B$17</f>
        <v>3.6469999999999998</v>
      </c>
      <c r="E26" s="266">
        <v>0</v>
      </c>
      <c r="F26" s="67">
        <f t="shared" si="0"/>
        <v>0</v>
      </c>
      <c r="G26" s="7" t="s">
        <v>212</v>
      </c>
      <c r="H26" s="75" t="s">
        <v>208</v>
      </c>
      <c r="I26" s="7"/>
      <c r="J26" s="7"/>
      <c r="L26" s="7"/>
      <c r="N26" s="7"/>
      <c r="O26" s="7"/>
      <c r="P26" s="70"/>
      <c r="Q26" s="7"/>
      <c r="R26" s="7"/>
      <c r="S26" s="7"/>
      <c r="T26" s="7"/>
      <c r="U26" s="7"/>
      <c r="W26" s="7"/>
      <c r="X26" s="7"/>
      <c r="Y26" s="7"/>
      <c r="Z26" s="7"/>
    </row>
    <row r="27" spans="1:26" ht="15" customHeight="1">
      <c r="A27" s="44" t="s">
        <v>213</v>
      </c>
      <c r="B27" s="242">
        <v>0.35</v>
      </c>
      <c r="C27" s="7" t="s">
        <v>211</v>
      </c>
      <c r="D27" s="67">
        <f>B27*$B$16*$B$17</f>
        <v>0.81666666666666665</v>
      </c>
      <c r="E27" s="266">
        <v>0</v>
      </c>
      <c r="F27" s="67">
        <f>E27*D27</f>
        <v>0</v>
      </c>
      <c r="G27" s="7" t="s">
        <v>212</v>
      </c>
      <c r="H27" s="75" t="s">
        <v>208</v>
      </c>
      <c r="I27" s="7"/>
      <c r="J27" s="7"/>
      <c r="L27" s="7"/>
      <c r="N27" s="7"/>
      <c r="O27" s="7"/>
      <c r="P27" s="7"/>
      <c r="Q27" s="7"/>
      <c r="R27" s="7"/>
      <c r="S27" s="7"/>
      <c r="T27" s="7"/>
      <c r="U27" s="7"/>
      <c r="W27" s="7"/>
      <c r="X27" s="7"/>
      <c r="Y27" s="7"/>
      <c r="Z27" s="68"/>
    </row>
    <row r="28" spans="1:26" ht="15" customHeight="1">
      <c r="A28" s="44" t="s">
        <v>214</v>
      </c>
      <c r="B28" s="242">
        <v>350</v>
      </c>
      <c r="C28" s="7" t="s">
        <v>215</v>
      </c>
      <c r="D28" s="67">
        <f>B28*$B$16*$B$17/$B$18</f>
        <v>0.2393513091051192</v>
      </c>
      <c r="E28" s="266">
        <v>0</v>
      </c>
      <c r="F28" s="67">
        <f t="shared" ref="F28:F29" si="1">E28*D28</f>
        <v>0</v>
      </c>
      <c r="G28" s="7" t="s">
        <v>216</v>
      </c>
      <c r="H28" s="75" t="s">
        <v>208</v>
      </c>
      <c r="I28" s="7"/>
      <c r="J28" s="7"/>
      <c r="L28" s="7"/>
      <c r="N28" s="7"/>
      <c r="O28" s="7"/>
      <c r="P28" s="7"/>
      <c r="Q28" s="7"/>
      <c r="R28" s="7"/>
      <c r="S28" s="7"/>
      <c r="T28" s="7"/>
      <c r="U28" s="7"/>
      <c r="W28" s="7"/>
      <c r="X28" s="7"/>
      <c r="Y28" s="7"/>
      <c r="Z28" s="68"/>
    </row>
    <row r="29" spans="1:26" ht="15" customHeight="1">
      <c r="A29" s="44" t="s">
        <v>217</v>
      </c>
      <c r="B29" s="71">
        <v>364</v>
      </c>
      <c r="C29" s="7" t="s">
        <v>215</v>
      </c>
      <c r="D29" s="67">
        <f>B29*$B$16*$B$17/$B$18</f>
        <v>0.24892536146932395</v>
      </c>
      <c r="E29" s="266">
        <v>0</v>
      </c>
      <c r="F29" s="67">
        <f t="shared" si="1"/>
        <v>0</v>
      </c>
      <c r="G29" s="7" t="s">
        <v>216</v>
      </c>
      <c r="H29" s="75" t="s">
        <v>208</v>
      </c>
      <c r="I29" s="7"/>
      <c r="J29" s="7"/>
      <c r="L29" s="7"/>
      <c r="N29" s="7"/>
      <c r="O29" s="7"/>
      <c r="P29" s="7"/>
      <c r="Q29" s="7"/>
      <c r="R29" s="7"/>
      <c r="S29" s="7"/>
      <c r="T29" s="7"/>
      <c r="U29" s="7"/>
      <c r="W29" s="7"/>
      <c r="X29" s="7"/>
      <c r="Y29" s="7"/>
      <c r="Z29" s="7"/>
    </row>
    <row r="30" spans="1:26" s="207" customFormat="1" ht="15" customHeight="1" thickBot="1">
      <c r="I30" s="200"/>
      <c r="J30" s="200"/>
      <c r="L30" s="200"/>
      <c r="N30" s="200"/>
      <c r="O30" s="200"/>
      <c r="P30" s="200"/>
      <c r="Q30" s="200"/>
      <c r="R30" s="200"/>
      <c r="S30" s="200"/>
      <c r="T30" s="200"/>
      <c r="U30" s="200"/>
      <c r="W30" s="200"/>
      <c r="X30" s="200"/>
      <c r="Y30" s="200"/>
      <c r="Z30" s="200"/>
    </row>
    <row r="31" spans="1:26" ht="15" customHeight="1" thickTop="1">
      <c r="I31" s="7"/>
      <c r="J31" s="7"/>
      <c r="L31" s="7"/>
      <c r="N31" s="7"/>
      <c r="O31" s="7"/>
      <c r="P31" s="7"/>
      <c r="Q31" s="7"/>
      <c r="R31" s="7"/>
      <c r="S31" s="7"/>
      <c r="T31" s="7"/>
      <c r="U31" s="7"/>
      <c r="W31" s="7"/>
      <c r="X31" s="7"/>
      <c r="Y31" s="7"/>
      <c r="Z31" s="7"/>
    </row>
    <row r="32" spans="1:26" ht="15" customHeight="1">
      <c r="A32" s="7"/>
      <c r="B32" s="71"/>
      <c r="C32" s="7"/>
      <c r="D32" s="313" t="s">
        <v>199</v>
      </c>
      <c r="E32" s="313"/>
      <c r="F32" s="313"/>
      <c r="G32" s="7"/>
      <c r="I32" s="7"/>
      <c r="J32" s="7"/>
      <c r="L32" s="7"/>
      <c r="N32" s="7"/>
      <c r="O32" s="7"/>
      <c r="P32" s="7"/>
      <c r="Q32" s="7"/>
      <c r="R32" s="7"/>
      <c r="S32" s="7"/>
      <c r="T32" s="7"/>
      <c r="U32" s="7"/>
      <c r="W32" s="7"/>
      <c r="X32" s="7"/>
      <c r="Y32" s="7"/>
      <c r="Z32" s="7"/>
    </row>
    <row r="33" spans="1:26" ht="15" customHeight="1" thickBot="1">
      <c r="A33" s="214" t="s">
        <v>218</v>
      </c>
      <c r="B33" s="214" t="s">
        <v>201</v>
      </c>
      <c r="C33" s="214" t="s">
        <v>202</v>
      </c>
      <c r="D33" s="214" t="s">
        <v>203</v>
      </c>
      <c r="E33" s="213" t="s">
        <v>13</v>
      </c>
      <c r="F33" s="214" t="s">
        <v>204</v>
      </c>
      <c r="G33" s="214" t="s">
        <v>202</v>
      </c>
      <c r="H33" s="216"/>
      <c r="I33" s="7"/>
      <c r="J33" s="7"/>
      <c r="L33" s="7"/>
      <c r="N33" s="7"/>
      <c r="O33" s="7"/>
      <c r="P33" s="70"/>
      <c r="Q33" s="7"/>
      <c r="R33" s="7"/>
      <c r="S33" s="7"/>
      <c r="T33" s="7"/>
      <c r="U33" s="7"/>
      <c r="W33" s="7"/>
      <c r="X33" s="7"/>
      <c r="Y33" s="7"/>
      <c r="Z33" s="7"/>
    </row>
    <row r="34" spans="1:26" ht="15" customHeight="1">
      <c r="A34" s="44" t="s">
        <v>205</v>
      </c>
      <c r="B34" s="71">
        <v>146229</v>
      </c>
      <c r="C34" s="7" t="s">
        <v>206</v>
      </c>
      <c r="D34" s="67">
        <f>B34*$B$16*$B$17/$B$18</f>
        <v>100.00029308323563</v>
      </c>
      <c r="E34" s="266">
        <v>1</v>
      </c>
      <c r="F34" s="67">
        <f>E34*D34</f>
        <v>100.00029308323563</v>
      </c>
      <c r="G34" s="7" t="s">
        <v>207</v>
      </c>
      <c r="H34" s="75" t="s">
        <v>208</v>
      </c>
      <c r="I34" s="7"/>
      <c r="J34" s="7"/>
      <c r="L34" s="7"/>
      <c r="N34" s="7"/>
      <c r="O34" s="7"/>
      <c r="P34" s="7"/>
      <c r="Q34" s="7"/>
      <c r="R34" s="7"/>
      <c r="S34" s="7"/>
      <c r="T34" s="7"/>
      <c r="U34" s="7"/>
      <c r="W34" s="7"/>
      <c r="X34" s="7"/>
      <c r="Y34" s="7"/>
      <c r="Z34" s="7"/>
    </row>
    <row r="35" spans="1:26" ht="15" customHeight="1">
      <c r="A35" s="44" t="s">
        <v>209</v>
      </c>
      <c r="B35" s="71">
        <v>414314</v>
      </c>
      <c r="C35" s="7" t="s">
        <v>206</v>
      </c>
      <c r="D35" s="67">
        <f>B35*$B$16*$B$17/$B$18</f>
        <v>283.33313794450959</v>
      </c>
      <c r="E35" s="266">
        <v>1</v>
      </c>
      <c r="F35" s="67">
        <f>E35*D35</f>
        <v>283.33313794450959</v>
      </c>
      <c r="G35" s="7" t="s">
        <v>207</v>
      </c>
      <c r="H35" s="75" t="s">
        <v>208</v>
      </c>
      <c r="I35" s="7"/>
      <c r="J35" s="7"/>
      <c r="L35" s="7"/>
      <c r="N35" s="7"/>
      <c r="O35" s="7"/>
      <c r="P35" s="70"/>
      <c r="Q35" s="7"/>
      <c r="R35" s="7"/>
      <c r="S35" s="7"/>
      <c r="T35" s="7"/>
      <c r="U35" s="7"/>
      <c r="W35" s="7"/>
      <c r="X35" s="7"/>
      <c r="Y35" s="7"/>
      <c r="Z35" s="7"/>
    </row>
    <row r="36" spans="1:26" ht="15" customHeight="1">
      <c r="A36" s="44" t="s">
        <v>210</v>
      </c>
      <c r="B36" s="71">
        <v>428937</v>
      </c>
      <c r="C36" s="7" t="s">
        <v>206</v>
      </c>
      <c r="D36" s="67">
        <f>B36*$B$16*$B$17/$B$18</f>
        <v>293.33323563892145</v>
      </c>
      <c r="E36" s="266">
        <v>1</v>
      </c>
      <c r="F36" s="67">
        <f>E36*D36</f>
        <v>293.33323563892145</v>
      </c>
      <c r="G36" s="7" t="s">
        <v>207</v>
      </c>
      <c r="H36" s="75" t="s">
        <v>208</v>
      </c>
      <c r="I36" s="7"/>
      <c r="J36" s="7"/>
      <c r="L36" s="7"/>
      <c r="N36" s="7"/>
      <c r="O36" s="7"/>
      <c r="P36" s="70"/>
      <c r="Q36" s="7"/>
      <c r="R36" s="7"/>
      <c r="S36" s="7"/>
      <c r="T36" s="7"/>
      <c r="U36" s="7"/>
      <c r="W36" s="7"/>
      <c r="X36" s="7"/>
      <c r="Y36" s="7"/>
      <c r="Z36" s="7"/>
    </row>
    <row r="37" spans="1:26" ht="15" customHeight="1">
      <c r="A37" s="44" t="s">
        <v>219</v>
      </c>
      <c r="B37" s="71">
        <v>1.5629999999999999</v>
      </c>
      <c r="C37" s="7" t="s">
        <v>211</v>
      </c>
      <c r="D37" s="67">
        <f>B37*$B$16*$B$17</f>
        <v>3.6469999999999998</v>
      </c>
      <c r="E37" s="266">
        <v>0</v>
      </c>
      <c r="F37" s="67">
        <f>E37*D37</f>
        <v>0</v>
      </c>
      <c r="G37" s="7" t="s">
        <v>212</v>
      </c>
      <c r="H37" s="75" t="s">
        <v>208</v>
      </c>
      <c r="I37" s="7"/>
      <c r="J37" s="7"/>
      <c r="L37" s="7"/>
      <c r="N37" s="7"/>
      <c r="O37" s="7"/>
      <c r="P37" s="7"/>
      <c r="Q37" s="7"/>
      <c r="R37" s="7"/>
      <c r="S37" s="7"/>
      <c r="T37" s="7"/>
      <c r="U37" s="7"/>
      <c r="W37" s="7"/>
      <c r="X37" s="7"/>
      <c r="Y37" s="7"/>
      <c r="Z37" s="7"/>
    </row>
    <row r="38" spans="1:26" ht="15" customHeight="1">
      <c r="A38" s="44" t="s">
        <v>213</v>
      </c>
      <c r="B38" s="206">
        <v>1.01</v>
      </c>
      <c r="C38" s="7" t="s">
        <v>211</v>
      </c>
      <c r="D38" s="67">
        <f>B38*$B$16*$B$17</f>
        <v>2.3566666666666665</v>
      </c>
      <c r="E38" s="266">
        <v>0.1</v>
      </c>
      <c r="F38" s="67">
        <f>E38*D38</f>
        <v>0.23566666666666666</v>
      </c>
      <c r="G38" s="7" t="s">
        <v>212</v>
      </c>
      <c r="H38" s="75" t="s">
        <v>208</v>
      </c>
      <c r="I38" s="7"/>
      <c r="J38" s="7"/>
      <c r="L38" s="7"/>
      <c r="N38" s="7"/>
      <c r="O38" s="7"/>
      <c r="P38" s="7"/>
      <c r="Q38" s="7"/>
      <c r="R38" s="7"/>
      <c r="S38" s="7"/>
      <c r="T38" s="7"/>
      <c r="U38" s="7"/>
      <c r="W38" s="7"/>
      <c r="X38" s="7"/>
      <c r="Y38" s="7"/>
      <c r="Z38" s="7"/>
    </row>
    <row r="39" spans="1:26" ht="15" customHeight="1">
      <c r="A39" s="44" t="s">
        <v>214</v>
      </c>
      <c r="B39" s="206">
        <v>1008</v>
      </c>
      <c r="C39" s="7" t="s">
        <v>220</v>
      </c>
      <c r="D39" s="212">
        <f>B39*$B$16*$B$17/$B$18</f>
        <v>0.68933177022274328</v>
      </c>
      <c r="E39" s="266">
        <v>0.1</v>
      </c>
      <c r="F39" s="67">
        <f t="shared" ref="F39:F40" si="2">E39*D39</f>
        <v>6.8933177022274333E-2</v>
      </c>
      <c r="G39" s="7" t="s">
        <v>221</v>
      </c>
      <c r="H39" s="75" t="s">
        <v>208</v>
      </c>
      <c r="I39" s="7"/>
      <c r="J39" s="7"/>
      <c r="L39" s="7"/>
      <c r="N39" s="7"/>
      <c r="O39" s="7"/>
      <c r="P39" s="7"/>
      <c r="Q39" s="7"/>
      <c r="R39" s="7"/>
      <c r="S39" s="7"/>
      <c r="T39" s="7"/>
      <c r="U39" s="7"/>
      <c r="W39" s="7"/>
      <c r="X39" s="7"/>
      <c r="Y39" s="7"/>
      <c r="Z39" s="7"/>
    </row>
    <row r="40" spans="1:26" ht="16.5" customHeight="1">
      <c r="A40" s="44" t="s">
        <v>217</v>
      </c>
      <c r="B40" s="206">
        <v>2016</v>
      </c>
      <c r="C40" s="7" t="s">
        <v>220</v>
      </c>
      <c r="D40" s="212">
        <f>B40*$B$16*$B$17/$B$18</f>
        <v>1.3786635404454866</v>
      </c>
      <c r="E40" s="266">
        <v>0.1</v>
      </c>
      <c r="F40" s="67">
        <f t="shared" si="2"/>
        <v>0.13786635404454867</v>
      </c>
      <c r="G40" s="7" t="s">
        <v>221</v>
      </c>
      <c r="H40" s="75" t="s">
        <v>208</v>
      </c>
      <c r="J40" s="7"/>
      <c r="L40" s="7"/>
      <c r="N40" s="7"/>
      <c r="O40" s="7"/>
      <c r="P40" s="7"/>
      <c r="Q40" s="7"/>
      <c r="R40" s="7"/>
      <c r="S40" s="7"/>
      <c r="T40" s="7"/>
      <c r="U40" s="7"/>
      <c r="W40" s="7"/>
      <c r="X40" s="7"/>
      <c r="Y40" s="7"/>
      <c r="Z40" s="68"/>
    </row>
    <row r="41" spans="1:26" s="207" customFormat="1" ht="16.5" customHeight="1" thickBot="1">
      <c r="A41" s="248"/>
      <c r="B41" s="249"/>
      <c r="C41" s="200"/>
      <c r="D41" s="250"/>
      <c r="E41" s="253"/>
      <c r="F41" s="251"/>
      <c r="G41" s="200"/>
      <c r="J41" s="200"/>
      <c r="L41" s="200"/>
      <c r="N41" s="200"/>
      <c r="O41" s="200"/>
      <c r="P41" s="200"/>
      <c r="Q41" s="200"/>
      <c r="R41" s="200"/>
      <c r="S41" s="200"/>
      <c r="T41" s="200"/>
      <c r="U41" s="200"/>
      <c r="W41" s="200"/>
      <c r="X41" s="200"/>
      <c r="Y41" s="200"/>
      <c r="Z41" s="252"/>
    </row>
    <row r="42" spans="1:26" ht="15.75" customHeight="1" thickTop="1">
      <c r="D42" s="212"/>
      <c r="J42" s="7"/>
      <c r="L42" s="7"/>
      <c r="N42" s="7"/>
      <c r="O42" s="7"/>
      <c r="P42" s="7"/>
      <c r="Q42" s="7"/>
      <c r="R42" s="7"/>
      <c r="S42" s="7"/>
      <c r="T42" s="7"/>
      <c r="U42" s="7"/>
      <c r="W42" s="7"/>
      <c r="X42" s="7"/>
      <c r="Y42" s="7"/>
      <c r="Z42" s="68"/>
    </row>
    <row r="43" spans="1:26" ht="15" customHeight="1">
      <c r="A43" s="7"/>
      <c r="B43" s="7"/>
      <c r="C43" s="7"/>
      <c r="D43" s="313" t="s">
        <v>222</v>
      </c>
      <c r="E43" s="313"/>
      <c r="F43" s="313"/>
      <c r="G43" s="7"/>
      <c r="J43" s="7"/>
      <c r="L43" s="7"/>
      <c r="N43" s="7"/>
      <c r="O43" s="7"/>
      <c r="P43" s="7"/>
      <c r="Q43" s="7"/>
      <c r="R43" s="7"/>
      <c r="S43" s="7"/>
      <c r="T43" s="7"/>
      <c r="U43" s="7"/>
      <c r="W43" s="7"/>
      <c r="X43" s="7"/>
      <c r="Y43" s="7"/>
      <c r="Z43" s="68"/>
    </row>
    <row r="44" spans="1:26" ht="16.5" customHeight="1" thickBot="1">
      <c r="A44" s="214" t="s">
        <v>223</v>
      </c>
      <c r="B44" s="217"/>
      <c r="C44" s="217"/>
      <c r="D44" s="214" t="s">
        <v>224</v>
      </c>
      <c r="E44" s="214" t="s">
        <v>225</v>
      </c>
      <c r="F44" s="214" t="s">
        <v>204</v>
      </c>
      <c r="G44" s="214" t="s">
        <v>202</v>
      </c>
      <c r="H44" s="216"/>
      <c r="I44" s="7"/>
      <c r="J44" s="7"/>
      <c r="L44" s="7"/>
      <c r="M44" s="7"/>
      <c r="N44" s="7"/>
      <c r="O44" s="7"/>
      <c r="P44" s="7"/>
      <c r="Q44" s="7"/>
      <c r="R44" s="7"/>
      <c r="S44" s="7"/>
      <c r="T44" s="7"/>
      <c r="U44" s="7"/>
      <c r="W44" s="7"/>
      <c r="X44" s="7"/>
      <c r="Y44" s="7"/>
      <c r="Z44" s="7"/>
    </row>
    <row r="45" spans="1:26" ht="33" customHeight="1">
      <c r="A45" s="44" t="s">
        <v>226</v>
      </c>
      <c r="B45" s="7"/>
      <c r="C45" s="7"/>
      <c r="D45" s="267">
        <v>7500</v>
      </c>
      <c r="E45" s="268">
        <v>0.25</v>
      </c>
      <c r="F45" s="67">
        <f>E45*D45</f>
        <v>1875</v>
      </c>
      <c r="G45" s="73" t="s">
        <v>227</v>
      </c>
      <c r="H45" s="255" t="s">
        <v>228</v>
      </c>
      <c r="I45" s="7"/>
      <c r="J45" s="7"/>
      <c r="L45" s="7"/>
      <c r="M45" s="7"/>
      <c r="N45" s="7"/>
      <c r="O45" s="7"/>
      <c r="P45" s="7"/>
      <c r="Q45" s="7"/>
      <c r="R45" s="7"/>
      <c r="S45" s="7"/>
      <c r="T45" s="7"/>
      <c r="U45" s="7"/>
      <c r="W45" s="7"/>
      <c r="X45" s="7"/>
      <c r="Y45" s="7"/>
      <c r="Z45" s="7"/>
    </row>
    <row r="46" spans="1:26" s="241" customFormat="1" ht="32.25" customHeight="1">
      <c r="A46" s="44" t="s">
        <v>229</v>
      </c>
      <c r="B46" s="7"/>
      <c r="C46" s="7"/>
      <c r="D46" s="267">
        <v>2500</v>
      </c>
      <c r="E46" s="268">
        <v>0.25</v>
      </c>
      <c r="F46" s="67">
        <f>E46*D46</f>
        <v>625</v>
      </c>
      <c r="G46" s="73" t="s">
        <v>227</v>
      </c>
      <c r="H46" s="256" t="s">
        <v>230</v>
      </c>
      <c r="I46" s="240"/>
      <c r="J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W46" s="240"/>
      <c r="X46" s="240"/>
      <c r="Y46" s="240"/>
      <c r="Z46" s="240"/>
    </row>
    <row r="47" spans="1:26" ht="15" customHeight="1">
      <c r="A47" s="44" t="s">
        <v>231</v>
      </c>
      <c r="B47" s="7"/>
      <c r="C47" s="7"/>
      <c r="D47" s="269">
        <v>112.25</v>
      </c>
      <c r="E47" s="268">
        <f>1</f>
        <v>1</v>
      </c>
      <c r="F47" s="67">
        <f>E47*D47</f>
        <v>112.25</v>
      </c>
      <c r="G47" s="7" t="s">
        <v>232</v>
      </c>
      <c r="H47" s="75" t="s">
        <v>233</v>
      </c>
      <c r="I47" s="7"/>
      <c r="J47" s="7"/>
      <c r="L47" s="7"/>
      <c r="M47" s="7"/>
      <c r="N47" s="7"/>
      <c r="O47" s="7"/>
      <c r="P47" s="7"/>
      <c r="Q47" s="7"/>
      <c r="R47" s="7"/>
      <c r="S47" s="7"/>
      <c r="T47" s="7"/>
      <c r="U47" s="7"/>
      <c r="W47" s="7"/>
      <c r="X47" s="7"/>
      <c r="Y47" s="7"/>
      <c r="Z47" s="7"/>
    </row>
    <row r="48" spans="1:26" ht="15" customHeight="1">
      <c r="A48" s="44" t="s">
        <v>234</v>
      </c>
      <c r="B48" s="7"/>
      <c r="C48" s="7"/>
      <c r="D48" s="269">
        <v>112.25</v>
      </c>
      <c r="E48" s="268">
        <f>1</f>
        <v>1</v>
      </c>
      <c r="F48" s="67">
        <f>E48*D48</f>
        <v>112.25</v>
      </c>
      <c r="G48" s="7" t="s">
        <v>232</v>
      </c>
      <c r="H48" s="75" t="s">
        <v>233</v>
      </c>
      <c r="I48" s="7"/>
      <c r="J48" s="7"/>
      <c r="L48" s="7"/>
      <c r="M48" s="7"/>
      <c r="N48" s="7"/>
      <c r="O48" s="7"/>
      <c r="P48" s="7"/>
      <c r="Q48" s="7"/>
      <c r="R48" s="7"/>
      <c r="S48" s="7"/>
      <c r="T48" s="7"/>
      <c r="U48" s="7"/>
      <c r="W48" s="7"/>
      <c r="X48" s="7"/>
      <c r="Y48" s="7"/>
      <c r="Z48" s="7"/>
    </row>
    <row r="49" spans="1:26" ht="12" customHeight="1">
      <c r="A49" s="44" t="s">
        <v>235</v>
      </c>
      <c r="B49" s="7"/>
      <c r="C49" s="7"/>
      <c r="D49" s="267">
        <f>B9</f>
        <v>3500</v>
      </c>
      <c r="E49" s="268">
        <f>1</f>
        <v>1</v>
      </c>
      <c r="F49" s="67">
        <f>E49*D49</f>
        <v>3500</v>
      </c>
      <c r="G49" s="7" t="s">
        <v>236</v>
      </c>
      <c r="H49" s="75" t="s">
        <v>237</v>
      </c>
      <c r="I49" s="7"/>
      <c r="J49" s="77"/>
      <c r="L49" s="7"/>
      <c r="M49" s="7"/>
      <c r="N49" s="7"/>
      <c r="O49" s="7"/>
      <c r="P49" s="7"/>
      <c r="Q49" s="7"/>
      <c r="R49" s="7"/>
      <c r="S49" s="7"/>
      <c r="T49" s="7"/>
      <c r="U49" s="7"/>
      <c r="W49" s="7"/>
      <c r="X49" s="7"/>
      <c r="Y49" s="7"/>
      <c r="Z49" s="7"/>
    </row>
    <row r="50" spans="1:26" s="207" customFormat="1" ht="15" customHeight="1" thickBot="1">
      <c r="A50" s="254"/>
      <c r="B50" s="252"/>
      <c r="C50" s="252"/>
      <c r="D50" s="252"/>
      <c r="E50" s="252"/>
      <c r="F50" s="200"/>
      <c r="G50" s="200"/>
      <c r="H50" s="200"/>
      <c r="I50" s="200"/>
      <c r="J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W50" s="200"/>
      <c r="X50" s="200"/>
      <c r="Y50" s="200"/>
      <c r="Z50" s="200"/>
    </row>
    <row r="51" spans="1:26" ht="15" customHeight="1" thickTop="1">
      <c r="B51" s="68"/>
      <c r="C51" s="68"/>
      <c r="D51" s="68"/>
      <c r="E51" s="68"/>
      <c r="F51" s="7"/>
      <c r="G51" s="7"/>
      <c r="H51" s="7"/>
      <c r="J51" s="7"/>
      <c r="L51" s="7"/>
      <c r="M51" s="7"/>
      <c r="N51" s="7"/>
      <c r="O51" s="7"/>
      <c r="P51" s="7"/>
      <c r="Q51" s="7"/>
      <c r="R51" s="7"/>
      <c r="S51" s="7"/>
      <c r="T51" s="7"/>
      <c r="U51" s="7"/>
      <c r="W51" s="7"/>
      <c r="X51" s="7"/>
      <c r="Y51" s="7"/>
      <c r="Z51" s="7"/>
    </row>
    <row r="52" spans="1:26" s="216" customFormat="1" ht="15" customHeight="1" thickBot="1">
      <c r="A52" s="214" t="s">
        <v>238</v>
      </c>
      <c r="B52" s="214" t="s">
        <v>239</v>
      </c>
      <c r="C52" s="214" t="s">
        <v>202</v>
      </c>
      <c r="D52" s="214" t="s">
        <v>240</v>
      </c>
      <c r="E52" s="214" t="s">
        <v>202</v>
      </c>
      <c r="F52" s="217"/>
      <c r="G52" s="217"/>
      <c r="H52" s="217"/>
      <c r="I52" s="217"/>
      <c r="J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W52" s="217"/>
      <c r="X52" s="217"/>
      <c r="Y52" s="217"/>
      <c r="Z52" s="217"/>
    </row>
    <row r="53" spans="1:26" ht="15" customHeight="1">
      <c r="A53" s="44" t="s">
        <v>205</v>
      </c>
      <c r="B53" s="270">
        <v>100</v>
      </c>
      <c r="C53" s="7" t="s">
        <v>241</v>
      </c>
      <c r="D53" s="270">
        <v>100</v>
      </c>
      <c r="E53" s="7" t="s">
        <v>242</v>
      </c>
      <c r="F53" s="7"/>
      <c r="G53" s="7"/>
      <c r="H53" s="7"/>
      <c r="I53" s="7"/>
      <c r="J53" s="7"/>
      <c r="L53" s="7"/>
      <c r="M53" s="7"/>
      <c r="N53" s="7"/>
      <c r="O53" s="7"/>
      <c r="P53" s="7"/>
      <c r="Q53" s="7"/>
      <c r="R53" s="7"/>
      <c r="S53" s="7"/>
      <c r="T53" s="7"/>
      <c r="U53" s="7"/>
      <c r="W53" s="7"/>
      <c r="X53" s="7"/>
      <c r="Y53" s="7"/>
      <c r="Z53" s="7"/>
    </row>
    <row r="54" spans="1:26" ht="15" customHeight="1">
      <c r="A54" s="44" t="s">
        <v>209</v>
      </c>
      <c r="B54" s="257" t="s">
        <v>18</v>
      </c>
      <c r="C54" s="7"/>
      <c r="D54" s="257" t="s">
        <v>18</v>
      </c>
      <c r="E54" s="7"/>
      <c r="F54" s="7"/>
      <c r="G54" s="7"/>
      <c r="H54" s="7"/>
      <c r="I54" s="7"/>
      <c r="J54" s="7"/>
      <c r="L54" s="7"/>
      <c r="M54" s="7"/>
      <c r="N54" s="7"/>
      <c r="O54" s="7"/>
      <c r="P54" s="7"/>
      <c r="Q54" s="7"/>
      <c r="R54" s="7"/>
      <c r="S54" s="7"/>
      <c r="T54" s="7"/>
      <c r="U54" s="7"/>
      <c r="W54" s="7"/>
      <c r="X54" s="7"/>
      <c r="Y54" s="7"/>
      <c r="Z54" s="7"/>
    </row>
    <row r="55" spans="1:26" ht="15" customHeight="1">
      <c r="A55" s="44" t="s">
        <v>210</v>
      </c>
      <c r="B55" s="270">
        <v>64</v>
      </c>
      <c r="C55" s="7" t="s">
        <v>241</v>
      </c>
      <c r="D55" s="270">
        <v>64</v>
      </c>
      <c r="E55" s="7" t="s">
        <v>243</v>
      </c>
      <c r="F55" s="7"/>
      <c r="G55" s="7"/>
      <c r="H55" s="7"/>
      <c r="I55" s="7"/>
      <c r="J55" s="7"/>
      <c r="L55" s="7"/>
      <c r="M55" s="7"/>
      <c r="N55" s="7"/>
      <c r="O55" s="7"/>
      <c r="P55" s="7"/>
      <c r="Q55" s="7"/>
      <c r="R55" s="7"/>
      <c r="S55" s="7"/>
      <c r="T55" s="7"/>
      <c r="U55" s="7"/>
      <c r="W55" s="7"/>
      <c r="X55" s="7"/>
      <c r="Y55" s="7"/>
      <c r="Z55" s="7"/>
    </row>
    <row r="56" spans="1:26">
      <c r="A56" s="44" t="s">
        <v>219</v>
      </c>
      <c r="B56" s="257" t="s">
        <v>244</v>
      </c>
      <c r="C56" s="7"/>
      <c r="D56" s="257" t="s">
        <v>244</v>
      </c>
      <c r="E56" s="7"/>
      <c r="F56" s="7"/>
      <c r="G56" s="7"/>
      <c r="H56" s="7"/>
      <c r="I56" s="7"/>
      <c r="J56" s="7"/>
      <c r="L56" s="7"/>
      <c r="M56" s="7"/>
      <c r="N56" s="7"/>
      <c r="O56" s="7"/>
      <c r="P56" s="7"/>
      <c r="Q56" s="7"/>
      <c r="R56" s="7"/>
      <c r="S56" s="7"/>
      <c r="T56" s="7"/>
      <c r="U56" s="7"/>
      <c r="W56" s="7"/>
      <c r="X56" s="7"/>
      <c r="Y56" s="7"/>
      <c r="Z56" s="7"/>
    </row>
    <row r="57" spans="1:26" ht="15" customHeight="1">
      <c r="A57" s="44" t="s">
        <v>213</v>
      </c>
      <c r="B57" s="257" t="s">
        <v>244</v>
      </c>
      <c r="C57" s="7"/>
      <c r="D57" s="257" t="s">
        <v>18</v>
      </c>
      <c r="E57" s="7"/>
      <c r="F57" s="7"/>
      <c r="G57" s="7"/>
      <c r="H57" s="7"/>
      <c r="I57" s="7"/>
      <c r="J57" s="7"/>
      <c r="L57" s="7"/>
      <c r="M57" s="7"/>
      <c r="N57" s="7"/>
      <c r="O57" s="7"/>
      <c r="P57" s="7"/>
      <c r="Q57" s="7"/>
      <c r="R57" s="7"/>
      <c r="S57" s="7"/>
      <c r="T57" s="7"/>
      <c r="U57" s="7"/>
      <c r="W57" s="7"/>
      <c r="X57" s="7"/>
      <c r="Y57" s="7"/>
      <c r="Z57" s="7"/>
    </row>
    <row r="58" spans="1:26" ht="15" customHeight="1">
      <c r="A58" s="44" t="s">
        <v>214</v>
      </c>
      <c r="B58" s="257" t="s">
        <v>244</v>
      </c>
      <c r="C58" s="7"/>
      <c r="D58" s="257" t="s">
        <v>18</v>
      </c>
      <c r="E58" s="7"/>
      <c r="F58" s="7"/>
      <c r="G58" s="7"/>
      <c r="H58" s="7"/>
      <c r="I58" s="7"/>
      <c r="J58" s="7"/>
      <c r="L58" s="7"/>
      <c r="M58" s="7"/>
      <c r="N58" s="7"/>
      <c r="O58" s="7"/>
      <c r="P58" s="7"/>
      <c r="Q58" s="7"/>
      <c r="R58" s="7"/>
      <c r="S58" s="7"/>
      <c r="T58" s="7"/>
      <c r="U58" s="7"/>
      <c r="W58" s="7"/>
      <c r="X58" s="7"/>
      <c r="Y58" s="7"/>
      <c r="Z58" s="7"/>
    </row>
    <row r="59" spans="1:26" ht="15" customHeight="1">
      <c r="A59" s="44" t="s">
        <v>217</v>
      </c>
      <c r="B59" s="257" t="s">
        <v>244</v>
      </c>
      <c r="C59" s="7"/>
      <c r="D59" s="257" t="s">
        <v>18</v>
      </c>
      <c r="E59" s="7"/>
      <c r="F59" s="7"/>
      <c r="G59" s="7"/>
      <c r="H59" s="7"/>
      <c r="I59" s="7"/>
      <c r="J59" s="7"/>
      <c r="L59" s="7"/>
      <c r="M59" s="7"/>
      <c r="N59" s="7"/>
      <c r="O59" s="7"/>
      <c r="P59" s="7"/>
      <c r="Q59" s="7"/>
      <c r="R59" s="7"/>
      <c r="S59" s="7"/>
      <c r="T59" s="7"/>
      <c r="U59" s="7"/>
      <c r="W59" s="7"/>
      <c r="X59" s="7"/>
      <c r="Y59" s="7"/>
      <c r="Z59" s="7"/>
    </row>
    <row r="60" spans="1:26" ht="7.5" customHeight="1">
      <c r="B60" s="7"/>
      <c r="C60" s="7"/>
      <c r="D60" s="7"/>
      <c r="E60" s="7"/>
      <c r="F60" s="7"/>
      <c r="G60" s="7"/>
      <c r="H60" s="7"/>
      <c r="I60" s="7"/>
      <c r="J60" s="7"/>
      <c r="L60" s="7"/>
      <c r="M60" s="7"/>
      <c r="N60" s="7"/>
      <c r="O60" s="7"/>
      <c r="P60" s="7"/>
      <c r="Q60" s="7"/>
      <c r="R60" s="7"/>
      <c r="S60" s="7"/>
      <c r="T60" s="7"/>
      <c r="U60" s="7"/>
      <c r="W60" s="7"/>
      <c r="X60" s="7"/>
      <c r="Y60" s="7"/>
      <c r="Z60" s="7"/>
    </row>
    <row r="61" spans="1:26" ht="12" customHeight="1">
      <c r="A61" s="300" t="s">
        <v>245</v>
      </c>
      <c r="B61" s="68"/>
      <c r="C61" s="68"/>
      <c r="D61" s="68"/>
      <c r="E61" s="68"/>
      <c r="F61" s="7"/>
      <c r="G61" s="7"/>
      <c r="H61" s="7"/>
      <c r="I61" s="7"/>
      <c r="J61" s="7"/>
      <c r="L61" s="7"/>
      <c r="M61" s="7"/>
      <c r="N61" s="7"/>
      <c r="O61" s="7"/>
      <c r="P61" s="7"/>
      <c r="Q61" s="7"/>
      <c r="R61" s="7"/>
      <c r="S61" s="7"/>
      <c r="T61" s="7"/>
      <c r="U61" s="7"/>
      <c r="W61" s="7"/>
      <c r="X61" s="7"/>
      <c r="Y61" s="7"/>
      <c r="Z61" s="7"/>
    </row>
    <row r="62" spans="1:26" ht="18" customHeight="1">
      <c r="A62" s="300"/>
      <c r="B62" s="68"/>
      <c r="C62" s="68"/>
      <c r="D62" s="68"/>
      <c r="E62" s="68"/>
      <c r="F62" s="7"/>
      <c r="G62" s="7"/>
      <c r="H62" s="7"/>
      <c r="I62" s="7"/>
      <c r="J62" s="7"/>
      <c r="L62" s="7"/>
      <c r="M62" s="7"/>
      <c r="N62" s="7"/>
      <c r="O62" s="7"/>
      <c r="P62" s="7"/>
      <c r="Q62" s="7"/>
      <c r="R62" s="7"/>
      <c r="S62" s="7"/>
      <c r="T62" s="7"/>
      <c r="U62" s="7"/>
      <c r="W62" s="7"/>
      <c r="X62" s="7"/>
      <c r="Y62" s="7"/>
      <c r="Z62" s="7"/>
    </row>
    <row r="63" spans="1:26" ht="18" customHeight="1">
      <c r="A63" s="300"/>
      <c r="B63" s="68"/>
      <c r="C63" s="68"/>
      <c r="D63" s="68"/>
      <c r="E63" s="68"/>
      <c r="F63" s="7"/>
      <c r="G63" s="7"/>
      <c r="H63" s="7"/>
      <c r="I63" s="7"/>
      <c r="J63" s="7"/>
      <c r="L63" s="7"/>
      <c r="M63" s="7"/>
      <c r="N63" s="7"/>
      <c r="O63" s="7"/>
      <c r="P63" s="7"/>
      <c r="Q63" s="7"/>
      <c r="R63" s="7"/>
      <c r="S63" s="7"/>
      <c r="T63" s="7"/>
      <c r="U63" s="7"/>
      <c r="W63" s="7"/>
      <c r="X63" s="7"/>
      <c r="Y63" s="7"/>
      <c r="Z63" s="7"/>
    </row>
    <row r="64" spans="1:26" ht="12" customHeight="1">
      <c r="A64" s="74" t="s">
        <v>205</v>
      </c>
      <c r="B64" s="68"/>
      <c r="C64" s="68"/>
      <c r="D64" s="68"/>
      <c r="E64" s="68"/>
      <c r="F64" s="7"/>
      <c r="G64" s="7"/>
      <c r="H64" s="7"/>
      <c r="I64" s="7"/>
      <c r="J64" s="7"/>
      <c r="L64" s="7"/>
      <c r="M64" s="7"/>
      <c r="N64" s="7"/>
      <c r="O64" s="7"/>
      <c r="P64" s="7"/>
      <c r="Q64" s="7"/>
      <c r="R64" s="7"/>
      <c r="S64" s="7"/>
      <c r="T64" s="7"/>
      <c r="U64" s="7"/>
      <c r="W64" s="7"/>
      <c r="X64" s="7"/>
      <c r="Y64" s="7"/>
      <c r="Z64" s="7"/>
    </row>
    <row r="65" spans="1:26" ht="12" customHeight="1">
      <c r="A65" s="74" t="s">
        <v>209</v>
      </c>
      <c r="B65" s="68"/>
      <c r="C65" s="68"/>
      <c r="D65" s="68"/>
      <c r="E65" s="68"/>
      <c r="F65" s="7"/>
      <c r="G65" s="7"/>
      <c r="H65" s="7"/>
      <c r="I65" s="7"/>
      <c r="J65" s="7"/>
      <c r="L65" s="7"/>
      <c r="M65" s="7"/>
      <c r="N65" s="7"/>
      <c r="O65" s="7"/>
      <c r="P65" s="7"/>
      <c r="Q65" s="7"/>
      <c r="R65" s="7"/>
      <c r="S65" s="7"/>
      <c r="T65" s="7"/>
      <c r="U65" s="7"/>
      <c r="W65" s="7"/>
      <c r="X65" s="7"/>
      <c r="Y65" s="7"/>
      <c r="Z65" s="7"/>
    </row>
    <row r="66" spans="1:26" ht="12" customHeight="1">
      <c r="A66" s="74" t="s">
        <v>210</v>
      </c>
      <c r="B66" s="68"/>
      <c r="C66" s="68"/>
      <c r="D66" s="68"/>
      <c r="E66" s="68"/>
      <c r="F66" s="7"/>
      <c r="G66" s="7"/>
      <c r="H66" s="7"/>
      <c r="I66" s="7"/>
      <c r="J66" s="7"/>
      <c r="L66" s="7"/>
      <c r="M66" s="7"/>
      <c r="N66" s="7"/>
      <c r="O66" s="7"/>
      <c r="P66" s="7"/>
      <c r="Q66" s="7"/>
      <c r="R66" s="7"/>
      <c r="S66" s="7"/>
      <c r="T66" s="7"/>
      <c r="U66" s="7"/>
      <c r="W66" s="7"/>
      <c r="X66" s="7"/>
      <c r="Y66" s="7"/>
      <c r="Z66" s="7"/>
    </row>
    <row r="67" spans="1:26" ht="12" customHeight="1">
      <c r="A67" s="74" t="s">
        <v>246</v>
      </c>
      <c r="B67" s="7"/>
      <c r="C67" s="7"/>
      <c r="D67" s="7"/>
      <c r="E67" s="7"/>
      <c r="F67" s="7"/>
      <c r="G67" s="7"/>
      <c r="H67" s="7"/>
      <c r="I67" s="7"/>
      <c r="J67" s="7"/>
      <c r="L67" s="7"/>
      <c r="M67" s="7"/>
      <c r="N67" s="7"/>
      <c r="O67" s="7"/>
      <c r="P67" s="7"/>
      <c r="Q67" s="7"/>
      <c r="R67" s="7"/>
      <c r="S67" s="7"/>
      <c r="T67" s="7"/>
      <c r="U67" s="7"/>
      <c r="W67" s="7"/>
      <c r="X67" s="7"/>
      <c r="Y67" s="7"/>
      <c r="Z67" s="7"/>
    </row>
    <row r="68" spans="1:26" ht="12" customHeight="1">
      <c r="A68" s="74" t="s">
        <v>247</v>
      </c>
      <c r="B68" s="7"/>
      <c r="C68" s="7"/>
      <c r="D68" s="7"/>
      <c r="E68" s="7"/>
      <c r="F68" s="7"/>
      <c r="G68" s="7"/>
      <c r="H68" s="7"/>
      <c r="I68" s="7"/>
      <c r="J68" s="7"/>
      <c r="L68" s="7"/>
      <c r="M68" s="7"/>
      <c r="N68" s="7"/>
      <c r="O68" s="7"/>
      <c r="P68" s="7"/>
      <c r="Q68" s="7"/>
      <c r="R68" s="7"/>
      <c r="S68" s="7"/>
      <c r="T68" s="7"/>
      <c r="U68" s="7"/>
      <c r="W68" s="7"/>
      <c r="X68" s="7"/>
      <c r="Y68" s="7"/>
      <c r="Z68" s="7"/>
    </row>
    <row r="69" spans="1:26" ht="12" customHeight="1" thickBot="1">
      <c r="A69" s="75" t="s">
        <v>248</v>
      </c>
      <c r="B69" s="7"/>
      <c r="C69" s="7"/>
      <c r="D69" s="7"/>
      <c r="E69" s="7"/>
      <c r="F69" s="7"/>
      <c r="G69" s="7"/>
      <c r="H69" s="7"/>
      <c r="I69" s="7"/>
      <c r="J69" s="7"/>
      <c r="L69" s="7"/>
      <c r="M69" s="7"/>
      <c r="N69" s="7"/>
      <c r="O69" s="7"/>
      <c r="P69" s="7"/>
      <c r="Q69" s="7"/>
      <c r="R69" s="7"/>
      <c r="S69" s="7"/>
      <c r="T69" s="7"/>
      <c r="U69" s="7"/>
      <c r="W69" s="7"/>
      <c r="X69" s="7"/>
      <c r="Y69" s="7"/>
      <c r="Z69" s="7"/>
    </row>
    <row r="70" spans="1:26" ht="16.5" customHeight="1" thickBot="1">
      <c r="A70" s="309" t="s">
        <v>249</v>
      </c>
      <c r="B70" s="310"/>
      <c r="C70" s="310"/>
      <c r="D70" s="310"/>
      <c r="E70" s="310"/>
      <c r="F70" s="310"/>
      <c r="G70" s="311"/>
      <c r="H70" s="307" t="s">
        <v>250</v>
      </c>
      <c r="I70"/>
      <c r="J70" s="7"/>
      <c r="L70" s="7"/>
      <c r="M70" s="7"/>
      <c r="N70" s="7"/>
      <c r="O70" s="7"/>
      <c r="P70" s="7"/>
      <c r="Q70" s="7"/>
      <c r="R70" s="7"/>
      <c r="S70" s="7"/>
      <c r="T70" s="7"/>
      <c r="U70" s="7"/>
      <c r="W70" s="7"/>
      <c r="X70" s="7"/>
      <c r="Y70" s="7"/>
      <c r="Z70" s="7"/>
    </row>
    <row r="71" spans="1:26" ht="12" customHeight="1">
      <c r="A71" s="302" t="s">
        <v>251</v>
      </c>
      <c r="B71" s="303"/>
      <c r="C71" s="303"/>
      <c r="D71" s="303"/>
      <c r="E71" s="303"/>
      <c r="F71" s="303"/>
      <c r="G71" s="303"/>
      <c r="H71" s="307"/>
      <c r="I71"/>
      <c r="J71" s="7"/>
      <c r="L71" s="7"/>
      <c r="M71" s="7"/>
      <c r="N71" s="7"/>
      <c r="O71" s="7"/>
      <c r="P71" s="7"/>
      <c r="Q71" s="7"/>
      <c r="R71" s="7"/>
      <c r="S71" s="7"/>
      <c r="T71" s="7"/>
      <c r="U71" s="7"/>
      <c r="W71" s="7"/>
      <c r="X71" s="7"/>
      <c r="Y71" s="7"/>
      <c r="Z71" s="7"/>
    </row>
    <row r="72" spans="1:26" ht="12" customHeight="1">
      <c r="A72" s="301" t="s">
        <v>252</v>
      </c>
      <c r="B72" s="301"/>
      <c r="C72" s="301"/>
      <c r="D72" s="304" t="s">
        <v>253</v>
      </c>
      <c r="E72" s="304"/>
      <c r="F72" s="304"/>
      <c r="G72" s="304"/>
      <c r="H72" s="307"/>
      <c r="I72"/>
      <c r="J72" s="7"/>
      <c r="L72" s="7"/>
      <c r="M72" s="7"/>
      <c r="N72" s="7"/>
      <c r="O72" s="7"/>
      <c r="P72" s="7"/>
      <c r="Q72" s="7"/>
      <c r="R72" s="7"/>
      <c r="S72" s="7"/>
      <c r="T72" s="7"/>
      <c r="U72" s="7"/>
      <c r="W72" s="7"/>
      <c r="X72" s="7"/>
      <c r="Y72" s="7"/>
      <c r="Z72" s="7"/>
    </row>
    <row r="73" spans="1:26" ht="12" customHeight="1">
      <c r="A73" s="301" t="s">
        <v>254</v>
      </c>
      <c r="B73" s="301"/>
      <c r="C73" s="301"/>
      <c r="D73" s="287" t="s">
        <v>255</v>
      </c>
      <c r="E73" s="287"/>
      <c r="F73" s="287"/>
      <c r="G73" s="287"/>
      <c r="H73" s="307"/>
      <c r="I73"/>
      <c r="J73" s="7"/>
      <c r="L73" s="7"/>
      <c r="M73" s="7"/>
      <c r="N73" s="7"/>
      <c r="O73" s="7"/>
      <c r="P73" s="7"/>
      <c r="Q73" s="7"/>
      <c r="R73" s="7"/>
      <c r="S73" s="7"/>
      <c r="T73" s="7"/>
      <c r="U73" s="7"/>
      <c r="W73" s="7"/>
      <c r="X73" s="7"/>
      <c r="Y73" s="7"/>
      <c r="Z73" s="7"/>
    </row>
    <row r="74" spans="1:26" ht="12" customHeight="1">
      <c r="A74" s="301" t="s">
        <v>256</v>
      </c>
      <c r="B74" s="301"/>
      <c r="C74" s="301"/>
      <c r="D74" s="287" t="s">
        <v>257</v>
      </c>
      <c r="E74" s="287"/>
      <c r="F74" s="287"/>
      <c r="G74" s="287"/>
      <c r="H74" s="307"/>
      <c r="I74"/>
      <c r="J74" s="7"/>
      <c r="L74" s="7"/>
      <c r="M74" s="7"/>
      <c r="N74" s="7"/>
      <c r="O74" s="7"/>
      <c r="P74" s="7"/>
      <c r="Q74" s="7"/>
      <c r="R74" s="7"/>
      <c r="S74" s="7"/>
      <c r="T74" s="7"/>
      <c r="U74" s="7"/>
      <c r="W74" s="7"/>
      <c r="X74" s="7"/>
      <c r="Y74" s="7"/>
      <c r="Z74" s="7"/>
    </row>
    <row r="75" spans="1:26" ht="12" customHeight="1">
      <c r="A75" s="301" t="s">
        <v>258</v>
      </c>
      <c r="B75" s="301"/>
      <c r="C75" s="301"/>
      <c r="D75" s="237">
        <v>8</v>
      </c>
      <c r="E75" t="s">
        <v>259</v>
      </c>
      <c r="F75" s="114"/>
      <c r="G75" s="114"/>
      <c r="H75" s="247"/>
      <c r="I75"/>
      <c r="J75" s="7"/>
      <c r="L75" s="7"/>
      <c r="M75" s="7"/>
      <c r="N75" s="7"/>
      <c r="O75" s="7"/>
      <c r="P75" s="7"/>
      <c r="Q75" s="7"/>
      <c r="R75" s="7"/>
      <c r="S75" s="7"/>
      <c r="T75" s="7"/>
      <c r="U75" s="7"/>
      <c r="W75" s="7"/>
      <c r="X75" s="7"/>
      <c r="Y75" s="7"/>
      <c r="Z75" s="7"/>
    </row>
    <row r="76" spans="1:26" ht="12" customHeight="1">
      <c r="A76" s="306" t="s">
        <v>260</v>
      </c>
      <c r="B76" s="306"/>
      <c r="C76" s="306"/>
      <c r="D76" s="238">
        <v>32</v>
      </c>
      <c r="E76" t="s">
        <v>261</v>
      </c>
      <c r="F76" s="114"/>
      <c r="G76" s="114"/>
      <c r="H76" s="247"/>
      <c r="I76"/>
      <c r="J76" s="7"/>
      <c r="L76" s="7"/>
      <c r="M76" s="7"/>
      <c r="N76" s="7"/>
      <c r="O76" s="7"/>
      <c r="P76" s="7"/>
      <c r="Q76" s="7"/>
      <c r="R76" s="7"/>
      <c r="S76" s="7"/>
      <c r="T76" s="7"/>
      <c r="U76" s="7"/>
      <c r="W76" s="7"/>
      <c r="X76" s="7"/>
      <c r="Y76" s="7"/>
      <c r="Z76" s="7"/>
    </row>
    <row r="77" spans="1:26" ht="12" customHeight="1">
      <c r="A77" s="306" t="s">
        <v>262</v>
      </c>
      <c r="B77" s="306"/>
      <c r="C77" s="306"/>
      <c r="D77" s="238">
        <v>5</v>
      </c>
      <c r="E77" t="s">
        <v>259</v>
      </c>
      <c r="F77" s="114"/>
      <c r="G77" s="114"/>
      <c r="H77" s="247"/>
      <c r="I77"/>
      <c r="J77" s="7"/>
      <c r="L77" s="7"/>
      <c r="M77" s="7"/>
      <c r="N77" s="7"/>
      <c r="O77" s="7"/>
      <c r="P77" s="7"/>
      <c r="Q77" s="7"/>
      <c r="R77" s="7"/>
      <c r="S77" s="7"/>
      <c r="T77" s="7"/>
      <c r="U77" s="7"/>
      <c r="W77" s="7"/>
      <c r="X77" s="7"/>
      <c r="Y77" s="7"/>
      <c r="Z77" s="7"/>
    </row>
    <row r="78" spans="1:26" ht="12" customHeight="1">
      <c r="A78" s="301" t="s">
        <v>263</v>
      </c>
      <c r="B78" s="301"/>
      <c r="C78" s="301"/>
      <c r="D78" s="237">
        <v>40</v>
      </c>
      <c r="E78" t="s">
        <v>261</v>
      </c>
      <c r="F78"/>
      <c r="G78"/>
      <c r="H78" s="247"/>
      <c r="I78"/>
      <c r="J78" s="7"/>
      <c r="L78" s="7"/>
      <c r="M78" s="7"/>
      <c r="N78" s="7"/>
      <c r="O78" s="7"/>
      <c r="P78" s="7"/>
      <c r="Q78" s="7"/>
      <c r="R78" s="7"/>
      <c r="S78" s="7"/>
      <c r="T78" s="7"/>
      <c r="U78" s="7"/>
      <c r="W78" s="7"/>
      <c r="X78" s="7"/>
      <c r="Y78" s="7"/>
      <c r="Z78" s="7"/>
    </row>
    <row r="79" spans="1:26" ht="12" customHeight="1">
      <c r="A79" s="301" t="s">
        <v>264</v>
      </c>
      <c r="B79" s="301"/>
      <c r="C79" s="301"/>
      <c r="D79" s="239">
        <f>(D77-D75)/(D78-D76)</f>
        <v>-0.375</v>
      </c>
      <c r="E79"/>
      <c r="F79"/>
      <c r="G79"/>
      <c r="H79" s="247"/>
      <c r="I79"/>
      <c r="J79" s="7"/>
      <c r="L79" s="7"/>
      <c r="M79" s="7"/>
      <c r="N79" s="7"/>
      <c r="O79" s="7"/>
      <c r="P79" s="7"/>
      <c r="Q79" s="7"/>
      <c r="R79" s="7"/>
      <c r="S79" s="7"/>
      <c r="T79" s="7"/>
      <c r="U79" s="7"/>
      <c r="W79" s="7"/>
      <c r="X79" s="7"/>
      <c r="Y79" s="7"/>
      <c r="Z79" s="7"/>
    </row>
    <row r="80" spans="1:26" ht="12" customHeight="1">
      <c r="A80" s="301" t="s">
        <v>265</v>
      </c>
      <c r="B80" s="301"/>
      <c r="C80" s="301"/>
      <c r="D80" s="237">
        <f>-D79*D78+D77</f>
        <v>20</v>
      </c>
      <c r="E80"/>
      <c r="F80"/>
      <c r="G80"/>
      <c r="H80" s="247"/>
      <c r="I80"/>
      <c r="J80" s="7"/>
      <c r="L80" s="7"/>
      <c r="M80" s="7"/>
      <c r="N80" s="7"/>
      <c r="O80" s="7"/>
      <c r="P80" s="7"/>
      <c r="Q80" s="7"/>
      <c r="R80" s="7"/>
      <c r="S80" s="7"/>
      <c r="T80" s="7"/>
      <c r="U80" s="7"/>
      <c r="W80" s="7"/>
      <c r="X80" s="7"/>
      <c r="Y80" s="7"/>
      <c r="Z80" s="7"/>
    </row>
    <row r="81" spans="1:26" ht="15" customHeight="1">
      <c r="A81" s="302" t="s">
        <v>266</v>
      </c>
      <c r="B81" s="302"/>
      <c r="C81" s="302"/>
      <c r="D81" s="302"/>
      <c r="E81" s="302"/>
      <c r="F81" s="302"/>
      <c r="G81" s="302"/>
      <c r="H81" s="247"/>
      <c r="I81"/>
      <c r="J81" s="7"/>
      <c r="L81" s="7"/>
      <c r="M81" s="7"/>
      <c r="N81" s="7"/>
      <c r="O81" s="7"/>
      <c r="P81" s="7"/>
      <c r="Q81" s="7"/>
      <c r="R81" s="7"/>
      <c r="S81" s="7"/>
      <c r="T81" s="7"/>
      <c r="U81" s="7"/>
      <c r="W81" s="7"/>
      <c r="X81" s="7"/>
      <c r="Y81" s="7"/>
      <c r="Z81" s="7"/>
    </row>
    <row r="82" spans="1:26" ht="12" customHeight="1">
      <c r="A82" s="301" t="s">
        <v>267</v>
      </c>
      <c r="B82" s="301"/>
      <c r="C82" s="305" t="s">
        <v>268</v>
      </c>
      <c r="D82" s="305"/>
      <c r="E82" s="305"/>
      <c r="F82" s="305"/>
      <c r="G82" s="305"/>
      <c r="H82" s="247"/>
      <c r="I82"/>
      <c r="J82" s="7"/>
      <c r="L82" s="7"/>
      <c r="M82" s="7"/>
      <c r="N82" s="7"/>
      <c r="O82" s="7"/>
      <c r="P82" s="7"/>
      <c r="Q82" s="7"/>
      <c r="R82" s="7"/>
      <c r="S82" s="7"/>
      <c r="T82" s="7"/>
      <c r="U82" s="7"/>
      <c r="W82" s="7"/>
      <c r="X82" s="7"/>
      <c r="Y82" s="7"/>
      <c r="Z82" s="7"/>
    </row>
    <row r="83" spans="1:26" ht="12" customHeight="1">
      <c r="A83" s="301" t="s">
        <v>269</v>
      </c>
      <c r="B83" s="301"/>
      <c r="C83" s="305" t="s">
        <v>270</v>
      </c>
      <c r="D83" s="305"/>
      <c r="E83" s="305"/>
      <c r="F83" s="305"/>
      <c r="G83" s="305"/>
      <c r="H83" s="247"/>
      <c r="I83"/>
      <c r="J83" s="7"/>
      <c r="L83" s="7"/>
      <c r="M83" s="7"/>
      <c r="N83" s="7"/>
      <c r="O83" s="7"/>
      <c r="P83" s="7"/>
      <c r="Q83" s="7"/>
      <c r="R83" s="7"/>
      <c r="S83" s="7"/>
      <c r="T83" s="7"/>
      <c r="U83" s="7"/>
      <c r="W83" s="7"/>
      <c r="X83" s="7"/>
      <c r="Y83" s="7"/>
      <c r="Z83" s="7"/>
    </row>
    <row r="84" spans="1:26" ht="12" customHeight="1">
      <c r="A84" s="301" t="s">
        <v>271</v>
      </c>
      <c r="B84" s="301"/>
      <c r="C84" s="305" t="s">
        <v>272</v>
      </c>
      <c r="D84" s="305"/>
      <c r="E84" s="305"/>
      <c r="F84" s="305"/>
      <c r="G84" s="305"/>
      <c r="H84" s="247"/>
      <c r="I84"/>
      <c r="J84" s="7"/>
      <c r="L84" s="7"/>
      <c r="M84" s="7"/>
      <c r="N84" s="7"/>
      <c r="O84" s="7"/>
      <c r="P84" s="7"/>
      <c r="Q84" s="7"/>
      <c r="R84" s="7"/>
      <c r="S84" s="7"/>
      <c r="T84" s="7"/>
      <c r="U84" s="7"/>
      <c r="W84" s="7"/>
      <c r="X84" s="7"/>
      <c r="Y84" s="7"/>
      <c r="Z84" s="7"/>
    </row>
    <row r="85" spans="1:26" ht="12" customHeight="1">
      <c r="A85" s="301" t="s">
        <v>273</v>
      </c>
      <c r="B85" s="301"/>
      <c r="C85" s="305" t="s">
        <v>274</v>
      </c>
      <c r="D85" s="305"/>
      <c r="E85" s="305"/>
      <c r="F85" s="305"/>
      <c r="G85" s="305"/>
      <c r="H85" s="247"/>
      <c r="I85"/>
      <c r="J85" s="7"/>
      <c r="L85" s="7"/>
      <c r="M85" s="7"/>
      <c r="N85" s="7"/>
      <c r="O85" s="7"/>
      <c r="P85" s="7"/>
      <c r="Q85" s="7"/>
      <c r="R85" s="7"/>
      <c r="S85" s="7"/>
      <c r="T85" s="7"/>
      <c r="U85" s="7"/>
      <c r="W85" s="7"/>
      <c r="X85" s="7"/>
      <c r="Y85" s="7"/>
      <c r="Z85" s="7"/>
    </row>
    <row r="86" spans="1:26" ht="12" customHeight="1" thickBot="1">
      <c r="A86"/>
      <c r="B86"/>
      <c r="C86"/>
      <c r="D86"/>
      <c r="E86"/>
      <c r="F86"/>
      <c r="G86"/>
      <c r="H86" s="247"/>
      <c r="I86"/>
      <c r="J86" s="7"/>
      <c r="L86" s="7"/>
      <c r="M86" s="7"/>
      <c r="N86" s="7"/>
      <c r="O86" s="7"/>
      <c r="P86" s="7"/>
      <c r="Q86" s="7"/>
      <c r="R86" s="7"/>
      <c r="S86" s="7"/>
      <c r="T86" s="7"/>
      <c r="U86" s="7"/>
      <c r="W86" s="7"/>
      <c r="X86" s="7"/>
      <c r="Y86" s="7"/>
      <c r="Z86" s="7"/>
    </row>
    <row r="87" spans="1:26" ht="13.5" customHeight="1" thickBot="1">
      <c r="A87" s="308" t="s">
        <v>275</v>
      </c>
      <c r="B87" s="308"/>
      <c r="C87" s="308"/>
      <c r="D87" s="314">
        <f>'[2]Scenerio 2'!D6</f>
        <v>12.507268968750001</v>
      </c>
      <c r="E87" s="315"/>
      <c r="F87" s="246">
        <f>D87/D75</f>
        <v>1.5634086210937501</v>
      </c>
      <c r="H87" s="247"/>
      <c r="J87" s="7"/>
      <c r="L87" s="7"/>
      <c r="M87" s="7"/>
      <c r="N87" s="7"/>
      <c r="O87" s="7"/>
      <c r="P87" s="7"/>
      <c r="Q87" s="7"/>
      <c r="R87" s="7"/>
      <c r="S87" s="7"/>
      <c r="T87" s="7"/>
      <c r="U87" s="7"/>
      <c r="W87" s="7"/>
      <c r="X87" s="7"/>
      <c r="Y87" s="7"/>
      <c r="Z87" s="7"/>
    </row>
    <row r="88" spans="1:26" ht="15.75" customHeight="1" thickBot="1">
      <c r="A88" s="7"/>
      <c r="B88" s="7"/>
      <c r="C88" s="7"/>
      <c r="D88" s="243" t="s">
        <v>276</v>
      </c>
      <c r="E88" s="244"/>
      <c r="F88" s="245" t="s">
        <v>211</v>
      </c>
      <c r="G88" s="7"/>
      <c r="H88" s="247"/>
      <c r="I88" s="7"/>
      <c r="J88" s="7"/>
      <c r="L88" s="7"/>
      <c r="M88" s="7"/>
      <c r="N88" s="7"/>
      <c r="O88" s="7"/>
      <c r="P88" s="7"/>
      <c r="Q88" s="7"/>
      <c r="R88" s="7"/>
      <c r="S88" s="7"/>
      <c r="T88" s="7"/>
      <c r="U88" s="7"/>
      <c r="W88" s="7"/>
      <c r="X88" s="7"/>
      <c r="Y88" s="7"/>
      <c r="Z88" s="7"/>
    </row>
    <row r="89" spans="1:26" ht="12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L89" s="7"/>
      <c r="M89" s="7"/>
      <c r="N89" s="7"/>
      <c r="O89" s="7"/>
      <c r="P89" s="7"/>
      <c r="Q89" s="7"/>
      <c r="R89" s="7"/>
      <c r="S89" s="7"/>
      <c r="T89" s="7"/>
      <c r="U89" s="7"/>
      <c r="W89" s="7"/>
      <c r="X89" s="7"/>
      <c r="Y89" s="7"/>
      <c r="Z89" s="7"/>
    </row>
    <row r="90" spans="1:26" ht="12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L90" s="7"/>
      <c r="M90" s="7"/>
      <c r="N90" s="7"/>
      <c r="O90" s="7"/>
      <c r="P90" s="7"/>
      <c r="Q90" s="7"/>
      <c r="R90" s="7"/>
      <c r="S90" s="7"/>
      <c r="T90" s="7"/>
      <c r="U90" s="7"/>
      <c r="W90" s="7"/>
      <c r="X90" s="7"/>
      <c r="Y90" s="7"/>
      <c r="Z90" s="7"/>
    </row>
    <row r="91" spans="1:26" ht="12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L91" s="7"/>
      <c r="M91" s="7"/>
      <c r="N91" s="7"/>
      <c r="O91" s="7"/>
      <c r="P91" s="7"/>
      <c r="Q91" s="7"/>
      <c r="R91" s="7"/>
      <c r="S91" s="7"/>
      <c r="T91" s="7"/>
      <c r="U91" s="7"/>
      <c r="W91" s="7"/>
      <c r="X91" s="7"/>
      <c r="Y91" s="7"/>
      <c r="Z91" s="7"/>
    </row>
    <row r="92" spans="1:26" ht="12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L92" s="7"/>
      <c r="M92" s="7"/>
      <c r="N92" s="7"/>
      <c r="O92" s="7"/>
      <c r="P92" s="7"/>
      <c r="Q92" s="7"/>
      <c r="R92" s="7"/>
      <c r="S92" s="7"/>
      <c r="T92" s="7"/>
      <c r="U92" s="7"/>
      <c r="W92" s="7"/>
      <c r="X92" s="7"/>
      <c r="Y92" s="7"/>
      <c r="Z92" s="7"/>
    </row>
    <row r="93" spans="1:26" ht="12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L93" s="7"/>
      <c r="M93" s="7"/>
      <c r="N93" s="7"/>
      <c r="O93" s="7"/>
      <c r="P93" s="7"/>
      <c r="Q93" s="7"/>
      <c r="R93" s="7"/>
      <c r="S93" s="7"/>
      <c r="T93" s="7"/>
      <c r="U93" s="7"/>
      <c r="W93" s="7"/>
      <c r="X93" s="7"/>
      <c r="Y93" s="7"/>
      <c r="Z93" s="7"/>
    </row>
    <row r="94" spans="1:26" ht="12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L94" s="7"/>
      <c r="M94" s="7"/>
      <c r="N94" s="7"/>
      <c r="O94" s="7"/>
      <c r="P94" s="7"/>
      <c r="Q94" s="7"/>
      <c r="R94" s="7"/>
      <c r="S94" s="7"/>
      <c r="T94" s="7"/>
      <c r="U94" s="7"/>
      <c r="W94" s="7"/>
      <c r="X94" s="7"/>
      <c r="Y94" s="7"/>
      <c r="Z94" s="7"/>
    </row>
    <row r="95" spans="1:26" ht="12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L95" s="7"/>
      <c r="M95" s="7"/>
      <c r="N95" s="7"/>
      <c r="O95" s="7"/>
      <c r="P95" s="7"/>
      <c r="Q95" s="7"/>
      <c r="R95" s="7"/>
      <c r="S95" s="7"/>
      <c r="T95" s="7"/>
      <c r="U95" s="7"/>
      <c r="W95" s="7"/>
      <c r="X95" s="7"/>
      <c r="Y95" s="7"/>
      <c r="Z95" s="7"/>
    </row>
    <row r="96" spans="1:26" ht="12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L96" s="7"/>
      <c r="M96" s="7"/>
      <c r="N96" s="7"/>
      <c r="O96" s="7"/>
      <c r="P96" s="7"/>
      <c r="Q96" s="7"/>
      <c r="R96" s="7"/>
      <c r="S96" s="7"/>
      <c r="T96" s="7"/>
      <c r="U96" s="7"/>
      <c r="W96" s="7"/>
      <c r="X96" s="7"/>
      <c r="Y96" s="7"/>
      <c r="Z96" s="7"/>
    </row>
    <row r="97" spans="1:26" ht="12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L97" s="7"/>
      <c r="M97" s="7"/>
      <c r="N97" s="7"/>
      <c r="O97" s="7"/>
      <c r="P97" s="7"/>
      <c r="Q97" s="7"/>
      <c r="R97" s="7"/>
      <c r="S97" s="7"/>
      <c r="T97" s="7"/>
      <c r="U97" s="7"/>
      <c r="W97" s="7"/>
      <c r="X97" s="7"/>
      <c r="Y97" s="7"/>
      <c r="Z97" s="7"/>
    </row>
    <row r="98" spans="1:26" ht="12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L98" s="7"/>
      <c r="M98" s="7"/>
      <c r="N98" s="7"/>
      <c r="O98" s="7"/>
      <c r="P98" s="7"/>
      <c r="Q98" s="7"/>
      <c r="R98" s="7"/>
      <c r="S98" s="7"/>
      <c r="T98" s="7"/>
      <c r="U98" s="7"/>
      <c r="W98" s="7"/>
      <c r="X98" s="7"/>
      <c r="Y98" s="7"/>
      <c r="Z98" s="7"/>
    </row>
    <row r="99" spans="1:26" ht="12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L99" s="7"/>
      <c r="M99" s="7"/>
      <c r="N99" s="7"/>
      <c r="O99" s="7"/>
      <c r="P99" s="7"/>
      <c r="Q99" s="7"/>
      <c r="R99" s="7"/>
      <c r="S99" s="7"/>
      <c r="T99" s="7"/>
      <c r="U99" s="7"/>
      <c r="W99" s="7"/>
      <c r="X99" s="7"/>
      <c r="Y99" s="7"/>
      <c r="Z99" s="7"/>
    </row>
    <row r="100" spans="1:26" ht="12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W100" s="7"/>
      <c r="X100" s="7"/>
      <c r="Y100" s="7"/>
      <c r="Z100" s="7"/>
    </row>
    <row r="101" spans="1:26" ht="12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W101" s="7"/>
      <c r="X101" s="7"/>
      <c r="Y101" s="7"/>
      <c r="Z101" s="7"/>
    </row>
    <row r="102" spans="1:26" ht="12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W102" s="7"/>
      <c r="X102" s="7"/>
      <c r="Y102" s="7"/>
      <c r="Z102" s="7"/>
    </row>
    <row r="103" spans="1:26" ht="12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W103" s="7"/>
      <c r="X103" s="7"/>
      <c r="Y103" s="7"/>
      <c r="Z103" s="7"/>
    </row>
    <row r="104" spans="1:26" ht="12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W104" s="7"/>
      <c r="X104" s="7"/>
      <c r="Y104" s="7"/>
      <c r="Z104" s="7"/>
    </row>
    <row r="105" spans="1:26" ht="12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W105" s="7"/>
      <c r="X105" s="7"/>
      <c r="Y105" s="7"/>
      <c r="Z105" s="7"/>
    </row>
    <row r="106" spans="1:26" ht="12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W106" s="7"/>
      <c r="X106" s="7"/>
      <c r="Y106" s="7"/>
      <c r="Z106" s="7"/>
    </row>
    <row r="107" spans="1:26" ht="12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W107" s="7"/>
      <c r="X107" s="7"/>
      <c r="Y107" s="7"/>
      <c r="Z107" s="7"/>
    </row>
    <row r="108" spans="1:26" ht="12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W108" s="7"/>
      <c r="X108" s="7"/>
      <c r="Y108" s="7"/>
      <c r="Z108" s="7"/>
    </row>
    <row r="109" spans="1:26" ht="12" customHeight="1">
      <c r="A109" s="308" t="s">
        <v>277</v>
      </c>
      <c r="B109" s="308"/>
      <c r="C109" s="308"/>
      <c r="D109" s="308"/>
      <c r="E109" s="308"/>
      <c r="F109" s="7"/>
      <c r="G109" s="7"/>
      <c r="H109" s="7"/>
      <c r="I109" s="7"/>
      <c r="J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W109" s="7"/>
      <c r="X109" s="7"/>
      <c r="Y109" s="7"/>
      <c r="Z109" s="7"/>
    </row>
    <row r="110" spans="1:26" ht="12" customHeight="1">
      <c r="A110" s="62">
        <v>0.87</v>
      </c>
      <c r="B110" s="7"/>
      <c r="C110" s="7"/>
      <c r="D110" s="7"/>
      <c r="E110" s="7"/>
      <c r="F110" s="7"/>
      <c r="G110" s="7"/>
      <c r="H110" s="7"/>
      <c r="I110" s="7"/>
      <c r="J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W110" s="7"/>
      <c r="X110" s="7"/>
      <c r="Y110" s="7"/>
      <c r="Z110" s="7"/>
    </row>
    <row r="111" spans="1:26" ht="12" customHeight="1">
      <c r="A111" s="62">
        <v>0.88</v>
      </c>
      <c r="B111" s="7"/>
      <c r="C111" s="7"/>
      <c r="D111" s="7"/>
      <c r="E111" s="7"/>
      <c r="F111" s="7"/>
      <c r="G111" s="7"/>
      <c r="H111" s="7"/>
      <c r="I111" s="7"/>
      <c r="J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W111" s="7"/>
      <c r="X111" s="7"/>
      <c r="Y111" s="7"/>
      <c r="Z111" s="7"/>
    </row>
    <row r="112" spans="1:26" ht="12" customHeight="1">
      <c r="A112" s="62">
        <v>0.89</v>
      </c>
      <c r="B112" s="7"/>
      <c r="C112" s="7"/>
      <c r="D112" s="7"/>
      <c r="E112" s="7"/>
      <c r="F112" s="7"/>
      <c r="G112" s="7"/>
      <c r="H112" s="7"/>
      <c r="I112" s="7"/>
      <c r="J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W112" s="7"/>
      <c r="X112" s="7"/>
      <c r="Y112" s="7"/>
      <c r="Z112" s="7"/>
    </row>
    <row r="113" spans="1:26" ht="12" customHeight="1">
      <c r="A113" s="62">
        <v>0.9</v>
      </c>
      <c r="B113" s="7"/>
      <c r="C113" s="7"/>
      <c r="D113" s="7"/>
      <c r="E113" s="7"/>
      <c r="F113" s="7"/>
      <c r="G113" s="7"/>
      <c r="H113" s="7"/>
      <c r="I113" s="7"/>
      <c r="J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W113" s="7"/>
      <c r="X113" s="7"/>
      <c r="Y113" s="7"/>
      <c r="Z113" s="7"/>
    </row>
    <row r="114" spans="1:26" ht="12" customHeight="1">
      <c r="A114" s="62">
        <v>0.91</v>
      </c>
      <c r="B114" s="7"/>
      <c r="C114" s="7"/>
      <c r="D114" s="7"/>
      <c r="E114" s="7"/>
      <c r="F114" s="7"/>
      <c r="G114" s="7"/>
      <c r="H114" s="7"/>
      <c r="I114" s="7"/>
      <c r="J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W114" s="7"/>
      <c r="X114" s="7"/>
      <c r="Y114" s="7"/>
      <c r="Z114" s="7"/>
    </row>
    <row r="115" spans="1:26" ht="12" customHeight="1">
      <c r="A115" s="62">
        <v>0.92</v>
      </c>
      <c r="B115" s="7"/>
      <c r="C115" s="7"/>
      <c r="D115" s="7"/>
      <c r="E115" s="7"/>
      <c r="F115" s="7"/>
      <c r="G115" s="7"/>
      <c r="H115" s="7"/>
      <c r="I115" s="7"/>
      <c r="J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W115" s="7"/>
      <c r="X115" s="7"/>
      <c r="Y115" s="7"/>
      <c r="Z115" s="7"/>
    </row>
    <row r="116" spans="1:26" ht="12" customHeight="1">
      <c r="A116" s="62">
        <v>0.93</v>
      </c>
      <c r="B116" s="7"/>
      <c r="C116" s="7"/>
      <c r="D116" s="7"/>
      <c r="E116" s="7"/>
      <c r="F116" s="7"/>
      <c r="G116" s="7"/>
      <c r="H116" s="7"/>
      <c r="I116" s="7"/>
      <c r="J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W116" s="7"/>
      <c r="X116" s="7"/>
      <c r="Y116" s="7"/>
      <c r="Z116" s="7"/>
    </row>
    <row r="117" spans="1:26" ht="12" customHeight="1">
      <c r="A117" s="62">
        <v>0.94</v>
      </c>
      <c r="B117" s="7"/>
      <c r="C117" s="7"/>
      <c r="D117" s="7"/>
      <c r="E117" s="7"/>
      <c r="F117" s="7"/>
      <c r="G117" s="7"/>
      <c r="H117" s="7"/>
      <c r="I117" s="7"/>
      <c r="J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W117" s="7"/>
      <c r="X117" s="7"/>
      <c r="Y117" s="7"/>
      <c r="Z117" s="7"/>
    </row>
    <row r="118" spans="1:26" ht="12" customHeight="1">
      <c r="A118" s="62">
        <v>0.95</v>
      </c>
      <c r="B118" s="7"/>
      <c r="C118" s="7"/>
      <c r="D118" s="7"/>
      <c r="E118" s="7"/>
      <c r="F118" s="7"/>
      <c r="G118" s="7"/>
      <c r="H118" s="7"/>
      <c r="I118" s="7"/>
      <c r="J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W118" s="7"/>
      <c r="X118" s="7"/>
      <c r="Y118" s="7"/>
      <c r="Z118" s="7"/>
    </row>
    <row r="119" spans="1:26" ht="12" customHeight="1">
      <c r="A119" s="62">
        <v>0.96</v>
      </c>
      <c r="B119" s="7"/>
      <c r="C119" s="7"/>
      <c r="D119" s="7"/>
      <c r="E119" s="7"/>
      <c r="F119" s="7"/>
      <c r="G119" s="7"/>
      <c r="H119" s="7"/>
      <c r="I119" s="7"/>
      <c r="J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W119" s="7"/>
      <c r="X119" s="7"/>
      <c r="Y119" s="7"/>
      <c r="Z119" s="7"/>
    </row>
    <row r="120" spans="1:26" ht="12" customHeight="1">
      <c r="A120" s="62">
        <v>0.97</v>
      </c>
      <c r="B120" s="7"/>
      <c r="C120" s="7"/>
      <c r="D120" s="7"/>
      <c r="E120" s="7"/>
      <c r="F120" s="7"/>
      <c r="G120" s="7"/>
      <c r="H120" s="7"/>
      <c r="I120" s="7"/>
      <c r="J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W120" s="7"/>
      <c r="X120" s="7"/>
      <c r="Y120" s="7"/>
      <c r="Z120" s="7"/>
    </row>
    <row r="121" spans="1:26" ht="12" customHeight="1">
      <c r="A121" s="62">
        <v>0.98</v>
      </c>
      <c r="B121" s="7"/>
      <c r="C121" s="7"/>
      <c r="D121" s="7"/>
      <c r="E121" s="7"/>
      <c r="F121" s="7"/>
      <c r="G121" s="7"/>
      <c r="H121" s="7"/>
      <c r="I121" s="7"/>
      <c r="J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W121" s="7"/>
      <c r="X121" s="7"/>
      <c r="Y121" s="7"/>
      <c r="Z121" s="7"/>
    </row>
    <row r="122" spans="1:26" ht="12" customHeight="1">
      <c r="A122" s="62">
        <v>0.99</v>
      </c>
      <c r="B122" s="7"/>
      <c r="C122" s="7"/>
      <c r="D122" s="7"/>
      <c r="E122" s="7"/>
      <c r="F122" s="7"/>
      <c r="G122" s="7"/>
      <c r="H122" s="7"/>
      <c r="I122" s="7"/>
      <c r="J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W122" s="7"/>
      <c r="X122" s="7"/>
      <c r="Y122" s="7"/>
      <c r="Z122" s="7"/>
    </row>
    <row r="123" spans="1:26" ht="12" customHeight="1">
      <c r="A123" s="62">
        <v>1</v>
      </c>
      <c r="B123" s="7"/>
      <c r="C123" s="7"/>
      <c r="D123" s="7"/>
      <c r="E123" s="7"/>
      <c r="F123" s="7"/>
      <c r="G123" s="7"/>
      <c r="H123" s="7"/>
      <c r="I123" s="7"/>
      <c r="J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W123" s="7"/>
      <c r="X123" s="7"/>
      <c r="Y123" s="7"/>
      <c r="Z123" s="7"/>
    </row>
    <row r="124" spans="1:26" ht="12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W124" s="7"/>
      <c r="X124" s="7"/>
      <c r="Y124" s="7"/>
      <c r="Z124" s="7"/>
    </row>
    <row r="125" spans="1:26" ht="12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W125" s="7"/>
      <c r="X125" s="7"/>
      <c r="Y125" s="7"/>
      <c r="Z125" s="7"/>
    </row>
    <row r="126" spans="1:26" ht="12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W126" s="7"/>
      <c r="X126" s="7"/>
      <c r="Y126" s="7"/>
      <c r="Z126" s="7"/>
    </row>
    <row r="127" spans="1:26" ht="12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W127" s="7"/>
      <c r="X127" s="7"/>
      <c r="Y127" s="7"/>
      <c r="Z127" s="7"/>
    </row>
    <row r="128" spans="1:26" ht="12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W128" s="7"/>
      <c r="X128" s="7"/>
      <c r="Y128" s="7"/>
      <c r="Z128" s="7"/>
    </row>
    <row r="129" spans="1:26" ht="12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W129" s="7"/>
      <c r="X129" s="7"/>
      <c r="Y129" s="7"/>
      <c r="Z129" s="7"/>
    </row>
    <row r="130" spans="1:26" ht="12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W130" s="7"/>
      <c r="X130" s="7"/>
      <c r="Y130" s="7"/>
      <c r="Z130" s="7"/>
    </row>
    <row r="131" spans="1:26" ht="12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W131" s="7"/>
      <c r="X131" s="7"/>
      <c r="Y131" s="7"/>
      <c r="Z131" s="7"/>
    </row>
    <row r="132" spans="1:26" ht="12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W132" s="7"/>
      <c r="X132" s="7"/>
      <c r="Y132" s="7"/>
      <c r="Z132" s="7"/>
    </row>
    <row r="133" spans="1:26" ht="12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W133" s="7"/>
      <c r="X133" s="7"/>
      <c r="Y133" s="7"/>
      <c r="Z133" s="7"/>
    </row>
    <row r="134" spans="1:26" ht="12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W134" s="7"/>
      <c r="X134" s="7"/>
      <c r="Y134" s="7"/>
      <c r="Z134" s="7"/>
    </row>
    <row r="135" spans="1:26" ht="12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W135" s="7"/>
      <c r="X135" s="7"/>
      <c r="Y135" s="7"/>
      <c r="Z135" s="7"/>
    </row>
    <row r="136" spans="1:26" ht="12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W136" s="7"/>
      <c r="X136" s="7"/>
      <c r="Y136" s="7"/>
      <c r="Z136" s="7"/>
    </row>
    <row r="137" spans="1:26" ht="12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W137" s="7"/>
      <c r="X137" s="7"/>
      <c r="Y137" s="7"/>
      <c r="Z137" s="7"/>
    </row>
    <row r="138" spans="1:26" ht="12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W138" s="7"/>
      <c r="X138" s="7"/>
      <c r="Y138" s="7"/>
      <c r="Z138" s="7"/>
    </row>
    <row r="139" spans="1:26" ht="12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W139" s="7"/>
      <c r="X139" s="7"/>
      <c r="Y139" s="7"/>
      <c r="Z139" s="7"/>
    </row>
    <row r="140" spans="1:26" ht="12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W140" s="7"/>
      <c r="X140" s="7"/>
      <c r="Y140" s="7"/>
      <c r="Z140" s="7"/>
    </row>
    <row r="141" spans="1:26" ht="12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W141" s="7"/>
      <c r="X141" s="7"/>
      <c r="Y141" s="7"/>
      <c r="Z141" s="7"/>
    </row>
    <row r="142" spans="1:26" ht="12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W142" s="7"/>
      <c r="X142" s="7"/>
      <c r="Y142" s="7"/>
      <c r="Z142" s="7"/>
    </row>
    <row r="143" spans="1:26" ht="12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W143" s="7"/>
      <c r="X143" s="7"/>
      <c r="Y143" s="7"/>
      <c r="Z143" s="7"/>
    </row>
    <row r="144" spans="1:26" ht="12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W144" s="7"/>
      <c r="X144" s="7"/>
      <c r="Y144" s="7"/>
      <c r="Z144" s="7"/>
    </row>
    <row r="145" spans="1:26" ht="12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W145" s="7"/>
      <c r="X145" s="7"/>
      <c r="Y145" s="7"/>
      <c r="Z145" s="7"/>
    </row>
    <row r="146" spans="1:26" ht="12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W146" s="7"/>
      <c r="X146" s="7"/>
      <c r="Y146" s="7"/>
      <c r="Z146" s="7"/>
    </row>
    <row r="147" spans="1:26" ht="12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W147" s="7"/>
      <c r="X147" s="7"/>
      <c r="Y147" s="7"/>
      <c r="Z147" s="7"/>
    </row>
    <row r="148" spans="1:26" ht="12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W148" s="7"/>
      <c r="X148" s="7"/>
      <c r="Y148" s="7"/>
      <c r="Z148" s="7"/>
    </row>
    <row r="149" spans="1:26" ht="12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W149" s="7"/>
      <c r="X149" s="7"/>
      <c r="Y149" s="7"/>
      <c r="Z149" s="7"/>
    </row>
    <row r="150" spans="1:26" ht="12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W150" s="7"/>
      <c r="X150" s="7"/>
      <c r="Y150" s="7"/>
      <c r="Z150" s="7"/>
    </row>
    <row r="151" spans="1:26" ht="12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W151" s="7"/>
      <c r="X151" s="7"/>
      <c r="Y151" s="7"/>
      <c r="Z151" s="7"/>
    </row>
    <row r="152" spans="1:26" ht="12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W152" s="7"/>
      <c r="X152" s="7"/>
      <c r="Y152" s="7"/>
      <c r="Z152" s="7"/>
    </row>
    <row r="153" spans="1:26" ht="12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W153" s="7"/>
      <c r="X153" s="7"/>
      <c r="Y153" s="7"/>
      <c r="Z153" s="7"/>
    </row>
    <row r="154" spans="1:26" ht="12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W154" s="7"/>
      <c r="X154" s="7"/>
      <c r="Y154" s="7"/>
      <c r="Z154" s="7"/>
    </row>
    <row r="155" spans="1:26" ht="12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W155" s="7"/>
      <c r="X155" s="7"/>
      <c r="Y155" s="7"/>
      <c r="Z155" s="7"/>
    </row>
    <row r="156" spans="1:26" ht="12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W156" s="7"/>
      <c r="X156" s="7"/>
      <c r="Y156" s="7"/>
      <c r="Z156" s="7"/>
    </row>
    <row r="157" spans="1:26" ht="12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W157" s="7"/>
      <c r="X157" s="7"/>
      <c r="Y157" s="7"/>
      <c r="Z157" s="7"/>
    </row>
    <row r="158" spans="1:26" ht="12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W158" s="7"/>
      <c r="X158" s="7"/>
      <c r="Y158" s="7"/>
      <c r="Z158" s="7"/>
    </row>
    <row r="159" spans="1:26" ht="12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W159" s="7"/>
      <c r="X159" s="7"/>
      <c r="Y159" s="7"/>
      <c r="Z159" s="7"/>
    </row>
    <row r="160" spans="1:26" ht="12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W160" s="7"/>
      <c r="X160" s="7"/>
      <c r="Y160" s="7"/>
      <c r="Z160" s="7"/>
    </row>
    <row r="161" spans="1:26" ht="12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W161" s="7"/>
      <c r="X161" s="7"/>
      <c r="Y161" s="7"/>
      <c r="Z161" s="7"/>
    </row>
    <row r="162" spans="1:26" ht="12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W162" s="7"/>
      <c r="X162" s="7"/>
      <c r="Y162" s="7"/>
      <c r="Z162" s="7"/>
    </row>
    <row r="163" spans="1:26" ht="12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W163" s="7"/>
      <c r="X163" s="7"/>
      <c r="Y163" s="7"/>
      <c r="Z163" s="7"/>
    </row>
    <row r="164" spans="1:26" ht="12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W164" s="7"/>
      <c r="X164" s="7"/>
      <c r="Y164" s="7"/>
      <c r="Z164" s="7"/>
    </row>
    <row r="165" spans="1:26" ht="12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W165" s="7"/>
      <c r="X165" s="7"/>
      <c r="Y165" s="7"/>
      <c r="Z165" s="7"/>
    </row>
    <row r="166" spans="1:26" ht="12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W166" s="7"/>
      <c r="X166" s="7"/>
      <c r="Y166" s="7"/>
      <c r="Z166" s="7"/>
    </row>
    <row r="167" spans="1:26" ht="12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W167" s="7"/>
      <c r="X167" s="7"/>
      <c r="Y167" s="7"/>
      <c r="Z167" s="7"/>
    </row>
    <row r="168" spans="1:26" ht="12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W168" s="7"/>
      <c r="X168" s="7"/>
      <c r="Y168" s="7"/>
      <c r="Z168" s="7"/>
    </row>
    <row r="169" spans="1:26" ht="12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W169" s="7"/>
      <c r="X169" s="7"/>
      <c r="Y169" s="7"/>
      <c r="Z169" s="7"/>
    </row>
    <row r="170" spans="1:26" ht="12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W170" s="7"/>
      <c r="X170" s="7"/>
      <c r="Y170" s="7"/>
      <c r="Z170" s="7"/>
    </row>
    <row r="171" spans="1:26" ht="12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W171" s="7"/>
      <c r="X171" s="7"/>
      <c r="Y171" s="7"/>
      <c r="Z171" s="7"/>
    </row>
    <row r="172" spans="1:26" ht="12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W172" s="7"/>
      <c r="X172" s="7"/>
      <c r="Y172" s="7"/>
      <c r="Z172" s="7"/>
    </row>
    <row r="173" spans="1:26" ht="12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W173" s="7"/>
      <c r="X173" s="7"/>
      <c r="Y173" s="7"/>
      <c r="Z173" s="7"/>
    </row>
    <row r="174" spans="1:26" ht="12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W174" s="7"/>
      <c r="X174" s="7"/>
      <c r="Y174" s="7"/>
      <c r="Z174" s="7"/>
    </row>
    <row r="175" spans="1:26" ht="12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W175" s="7"/>
      <c r="X175" s="7"/>
      <c r="Y175" s="7"/>
      <c r="Z175" s="7"/>
    </row>
    <row r="176" spans="1:26" ht="12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W176" s="7"/>
      <c r="X176" s="7"/>
      <c r="Y176" s="7"/>
      <c r="Z176" s="7"/>
    </row>
    <row r="177" spans="1:26" ht="12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W177" s="7"/>
      <c r="X177" s="7"/>
      <c r="Y177" s="7"/>
      <c r="Z177" s="7"/>
    </row>
    <row r="178" spans="1:26" ht="12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W178" s="7"/>
      <c r="X178" s="7"/>
      <c r="Y178" s="7"/>
      <c r="Z178" s="7"/>
    </row>
    <row r="179" spans="1:26" ht="12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W179" s="7"/>
      <c r="X179" s="7"/>
      <c r="Y179" s="7"/>
      <c r="Z179" s="7"/>
    </row>
    <row r="180" spans="1:26" ht="12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W180" s="7"/>
      <c r="X180" s="7"/>
      <c r="Y180" s="7"/>
      <c r="Z180" s="7"/>
    </row>
    <row r="181" spans="1:26" ht="12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W181" s="7"/>
      <c r="X181" s="7"/>
      <c r="Y181" s="7"/>
      <c r="Z181" s="7"/>
    </row>
    <row r="182" spans="1:26" ht="12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W182" s="7"/>
      <c r="X182" s="7"/>
      <c r="Y182" s="7"/>
      <c r="Z182" s="7"/>
    </row>
    <row r="183" spans="1:26" ht="12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W183" s="7"/>
      <c r="X183" s="7"/>
      <c r="Y183" s="7"/>
      <c r="Z183" s="7"/>
    </row>
    <row r="184" spans="1:26" ht="12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W184" s="7"/>
      <c r="X184" s="7"/>
      <c r="Y184" s="7"/>
      <c r="Z184" s="7"/>
    </row>
    <row r="185" spans="1:26" ht="12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W185" s="7"/>
      <c r="X185" s="7"/>
      <c r="Y185" s="7"/>
      <c r="Z185" s="7"/>
    </row>
    <row r="186" spans="1:26" ht="12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W186" s="7"/>
      <c r="X186" s="7"/>
      <c r="Y186" s="7"/>
      <c r="Z186" s="7"/>
    </row>
    <row r="187" spans="1:26" ht="12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W187" s="7"/>
      <c r="X187" s="7"/>
      <c r="Y187" s="7"/>
      <c r="Z187" s="7"/>
    </row>
    <row r="188" spans="1:26" ht="12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W188" s="7"/>
      <c r="X188" s="7"/>
      <c r="Y188" s="7"/>
      <c r="Z188" s="7"/>
    </row>
    <row r="189" spans="1:26" ht="12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W189" s="7"/>
      <c r="X189" s="7"/>
      <c r="Y189" s="7"/>
      <c r="Z189" s="7"/>
    </row>
    <row r="190" spans="1:26" ht="12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W190" s="7"/>
      <c r="X190" s="7"/>
      <c r="Y190" s="7"/>
      <c r="Z190" s="7"/>
    </row>
    <row r="191" spans="1:26" ht="12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W191" s="7"/>
      <c r="X191" s="7"/>
      <c r="Y191" s="7"/>
      <c r="Z191" s="7"/>
    </row>
    <row r="192" spans="1:26" ht="12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W192" s="7"/>
      <c r="X192" s="7"/>
      <c r="Y192" s="7"/>
      <c r="Z192" s="7"/>
    </row>
    <row r="193" spans="1:26" ht="12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W193" s="7"/>
      <c r="X193" s="7"/>
      <c r="Y193" s="7"/>
      <c r="Z193" s="7"/>
    </row>
    <row r="194" spans="1:26" ht="12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W194" s="7"/>
      <c r="X194" s="7"/>
      <c r="Y194" s="7"/>
      <c r="Z194" s="7"/>
    </row>
    <row r="195" spans="1:26" ht="12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W195" s="7"/>
      <c r="X195" s="7"/>
      <c r="Y195" s="7"/>
      <c r="Z195" s="7"/>
    </row>
    <row r="196" spans="1:26" ht="12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W196" s="7"/>
      <c r="X196" s="7"/>
      <c r="Y196" s="7"/>
      <c r="Z196" s="7"/>
    </row>
    <row r="197" spans="1:26" ht="12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W197" s="7"/>
      <c r="X197" s="7"/>
      <c r="Y197" s="7"/>
      <c r="Z197" s="7"/>
    </row>
    <row r="198" spans="1:26" ht="12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W198" s="7"/>
      <c r="X198" s="7"/>
      <c r="Y198" s="7"/>
      <c r="Z198" s="7"/>
    </row>
    <row r="199" spans="1:26" ht="12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W199" s="7"/>
      <c r="X199" s="7"/>
      <c r="Y199" s="7"/>
      <c r="Z199" s="7"/>
    </row>
    <row r="200" spans="1:26" ht="12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W200" s="7"/>
      <c r="X200" s="7"/>
      <c r="Y200" s="7"/>
      <c r="Z200" s="7"/>
    </row>
    <row r="201" spans="1:26" ht="12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W201" s="7"/>
      <c r="X201" s="7"/>
      <c r="Y201" s="7"/>
      <c r="Z201" s="7"/>
    </row>
    <row r="202" spans="1:26" ht="12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W202" s="7"/>
      <c r="X202" s="7"/>
      <c r="Y202" s="7"/>
      <c r="Z202" s="7"/>
    </row>
    <row r="203" spans="1:26" ht="12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W203" s="7"/>
      <c r="X203" s="7"/>
      <c r="Y203" s="7"/>
      <c r="Z203" s="7"/>
    </row>
    <row r="204" spans="1:26" ht="12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W204" s="7"/>
      <c r="X204" s="7"/>
      <c r="Y204" s="7"/>
      <c r="Z204" s="7"/>
    </row>
    <row r="205" spans="1:26" ht="12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W205" s="7"/>
      <c r="X205" s="7"/>
      <c r="Y205" s="7"/>
      <c r="Z205" s="7"/>
    </row>
    <row r="206" spans="1:26" ht="12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W206" s="7"/>
      <c r="X206" s="7"/>
      <c r="Y206" s="7"/>
      <c r="Z206" s="7"/>
    </row>
    <row r="207" spans="1:26" ht="12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W207" s="7"/>
      <c r="X207" s="7"/>
      <c r="Y207" s="7"/>
      <c r="Z207" s="7"/>
    </row>
    <row r="208" spans="1:26" ht="12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W208" s="7"/>
      <c r="X208" s="7"/>
      <c r="Y208" s="7"/>
      <c r="Z208" s="7"/>
    </row>
    <row r="209" spans="1:26" ht="12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W209" s="7"/>
      <c r="X209" s="7"/>
      <c r="Y209" s="7"/>
      <c r="Z209" s="7"/>
    </row>
    <row r="210" spans="1:26" ht="12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W210" s="7"/>
      <c r="X210" s="7"/>
      <c r="Y210" s="7"/>
      <c r="Z210" s="7"/>
    </row>
    <row r="211" spans="1:26" ht="12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W211" s="7"/>
      <c r="X211" s="7"/>
      <c r="Y211" s="7"/>
      <c r="Z211" s="7"/>
    </row>
    <row r="212" spans="1:26" ht="12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W212" s="7"/>
      <c r="X212" s="7"/>
      <c r="Y212" s="7"/>
      <c r="Z212" s="7"/>
    </row>
    <row r="213" spans="1:26" ht="12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W213" s="7"/>
      <c r="X213" s="7"/>
      <c r="Y213" s="7"/>
      <c r="Z213" s="7"/>
    </row>
    <row r="214" spans="1:26" ht="12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W214" s="7"/>
      <c r="X214" s="7"/>
      <c r="Y214" s="7"/>
      <c r="Z214" s="7"/>
    </row>
    <row r="215" spans="1:26" ht="12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W215" s="7"/>
      <c r="X215" s="7"/>
      <c r="Y215" s="7"/>
      <c r="Z215" s="7"/>
    </row>
    <row r="216" spans="1:26" ht="12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W216" s="7"/>
      <c r="X216" s="7"/>
      <c r="Y216" s="7"/>
      <c r="Z216" s="7"/>
    </row>
    <row r="217" spans="1:26" ht="12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W217" s="7"/>
      <c r="X217" s="7"/>
      <c r="Y217" s="7"/>
      <c r="Z217" s="7"/>
    </row>
    <row r="218" spans="1:26" ht="12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W218" s="7"/>
      <c r="X218" s="7"/>
      <c r="Y218" s="7"/>
      <c r="Z218" s="7"/>
    </row>
    <row r="219" spans="1:26" ht="12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W219" s="7"/>
      <c r="X219" s="7"/>
      <c r="Y219" s="7"/>
      <c r="Z219" s="7"/>
    </row>
    <row r="220" spans="1:26" ht="12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W220" s="7"/>
      <c r="X220" s="7"/>
      <c r="Y220" s="7"/>
      <c r="Z220" s="7"/>
    </row>
    <row r="221" spans="1:26" ht="12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W221" s="7"/>
      <c r="X221" s="7"/>
      <c r="Y221" s="7"/>
      <c r="Z221" s="7"/>
    </row>
    <row r="222" spans="1:26" ht="12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W222" s="7"/>
      <c r="X222" s="7"/>
      <c r="Y222" s="7"/>
      <c r="Z222" s="7"/>
    </row>
    <row r="223" spans="1:26" ht="12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W223" s="7"/>
      <c r="X223" s="7"/>
      <c r="Y223" s="7"/>
      <c r="Z223" s="7"/>
    </row>
    <row r="224" spans="1:26" ht="12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W224" s="7"/>
      <c r="X224" s="7"/>
      <c r="Y224" s="7"/>
      <c r="Z224" s="7"/>
    </row>
    <row r="225" spans="1:26" ht="12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W225" s="7"/>
      <c r="X225" s="7"/>
      <c r="Y225" s="7"/>
      <c r="Z225" s="7"/>
    </row>
    <row r="226" spans="1:26" ht="12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W226" s="7"/>
      <c r="X226" s="7"/>
      <c r="Y226" s="7"/>
      <c r="Z226" s="7"/>
    </row>
    <row r="227" spans="1:26" ht="12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W227" s="7"/>
      <c r="X227" s="7"/>
      <c r="Y227" s="7"/>
      <c r="Z227" s="7"/>
    </row>
    <row r="228" spans="1:26" ht="12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W228" s="7"/>
      <c r="X228" s="7"/>
      <c r="Y228" s="7"/>
      <c r="Z228" s="7"/>
    </row>
    <row r="229" spans="1:26" ht="12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W229" s="7"/>
      <c r="X229" s="7"/>
      <c r="Y229" s="7"/>
      <c r="Z229" s="7"/>
    </row>
    <row r="230" spans="1:26" ht="12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W230" s="7"/>
      <c r="X230" s="7"/>
      <c r="Y230" s="7"/>
      <c r="Z230" s="7"/>
    </row>
    <row r="231" spans="1:26" ht="12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W231" s="7"/>
      <c r="X231" s="7"/>
      <c r="Y231" s="7"/>
      <c r="Z231" s="7"/>
    </row>
    <row r="232" spans="1:26" ht="12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W232" s="7"/>
      <c r="X232" s="7"/>
      <c r="Y232" s="7"/>
      <c r="Z232" s="7"/>
    </row>
    <row r="233" spans="1:26" ht="12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W233" s="7"/>
      <c r="X233" s="7"/>
      <c r="Y233" s="7"/>
      <c r="Z233" s="7"/>
    </row>
    <row r="234" spans="1:26" ht="12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W234" s="7"/>
      <c r="X234" s="7"/>
      <c r="Y234" s="7"/>
      <c r="Z234" s="7"/>
    </row>
    <row r="235" spans="1:26" ht="12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W235" s="7"/>
      <c r="X235" s="7"/>
      <c r="Y235" s="7"/>
      <c r="Z235" s="7"/>
    </row>
    <row r="236" spans="1:26" ht="12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W236" s="7"/>
      <c r="X236" s="7"/>
      <c r="Y236" s="7"/>
      <c r="Z236" s="7"/>
    </row>
    <row r="237" spans="1:26" ht="12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W237" s="7"/>
      <c r="X237" s="7"/>
      <c r="Y237" s="7"/>
      <c r="Z237" s="7"/>
    </row>
    <row r="238" spans="1:26" ht="12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W238" s="7"/>
      <c r="X238" s="7"/>
      <c r="Y238" s="7"/>
      <c r="Z238" s="7"/>
    </row>
    <row r="239" spans="1:26" ht="12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W239" s="7"/>
      <c r="X239" s="7"/>
      <c r="Y239" s="7"/>
      <c r="Z239" s="7"/>
    </row>
    <row r="240" spans="1:26" ht="12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W240" s="7"/>
      <c r="X240" s="7"/>
      <c r="Y240" s="7"/>
      <c r="Z240" s="7"/>
    </row>
    <row r="241" spans="1:26" ht="12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W241" s="7"/>
      <c r="X241" s="7"/>
      <c r="Y241" s="7"/>
      <c r="Z241" s="7"/>
    </row>
    <row r="242" spans="1:26" ht="12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W242" s="7"/>
      <c r="X242" s="7"/>
      <c r="Y242" s="7"/>
      <c r="Z242" s="7"/>
    </row>
    <row r="243" spans="1:26" ht="12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W243" s="7"/>
      <c r="X243" s="7"/>
      <c r="Y243" s="7"/>
      <c r="Z243" s="7"/>
    </row>
    <row r="244" spans="1:26" ht="12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W244" s="7"/>
      <c r="X244" s="7"/>
      <c r="Y244" s="7"/>
      <c r="Z244" s="7"/>
    </row>
    <row r="245" spans="1:26" ht="12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W245" s="7"/>
      <c r="X245" s="7"/>
      <c r="Y245" s="7"/>
      <c r="Z245" s="7"/>
    </row>
    <row r="246" spans="1:26" ht="12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W246" s="7"/>
      <c r="X246" s="7"/>
      <c r="Y246" s="7"/>
      <c r="Z246" s="7"/>
    </row>
    <row r="247" spans="1:26" ht="12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W247" s="7"/>
      <c r="X247" s="7"/>
      <c r="Y247" s="7"/>
      <c r="Z247" s="7"/>
    </row>
    <row r="248" spans="1:26" ht="12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W248" s="7"/>
      <c r="X248" s="7"/>
      <c r="Y248" s="7"/>
      <c r="Z248" s="7"/>
    </row>
    <row r="249" spans="1:26" ht="12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W249" s="7"/>
      <c r="X249" s="7"/>
      <c r="Y249" s="7"/>
      <c r="Z249" s="7"/>
    </row>
    <row r="250" spans="1:26" ht="12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W250" s="7"/>
      <c r="X250" s="7"/>
      <c r="Y250" s="7"/>
      <c r="Z250" s="7"/>
    </row>
    <row r="251" spans="1:26" ht="12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W251" s="7"/>
      <c r="X251" s="7"/>
      <c r="Y251" s="7"/>
      <c r="Z251" s="7"/>
    </row>
    <row r="252" spans="1:26" ht="12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W252" s="7"/>
      <c r="X252" s="7"/>
      <c r="Y252" s="7"/>
      <c r="Z252" s="7"/>
    </row>
    <row r="253" spans="1:26" ht="12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W253" s="7"/>
      <c r="X253" s="7"/>
      <c r="Y253" s="7"/>
      <c r="Z253" s="7"/>
    </row>
    <row r="254" spans="1:26" ht="12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W254" s="7"/>
      <c r="X254" s="7"/>
      <c r="Y254" s="7"/>
      <c r="Z254" s="7"/>
    </row>
    <row r="255" spans="1:26" ht="12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W255" s="7"/>
      <c r="X255" s="7"/>
      <c r="Y255" s="7"/>
      <c r="Z255" s="7"/>
    </row>
    <row r="256" spans="1:26" ht="12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W256" s="7"/>
      <c r="X256" s="7"/>
      <c r="Y256" s="7"/>
      <c r="Z256" s="7"/>
    </row>
    <row r="257" spans="1:26" ht="12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W257" s="7"/>
      <c r="X257" s="7"/>
      <c r="Y257" s="7"/>
      <c r="Z257" s="7"/>
    </row>
    <row r="258" spans="1:26" ht="12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W258" s="7"/>
      <c r="X258" s="7"/>
      <c r="Y258" s="7"/>
      <c r="Z258" s="7"/>
    </row>
    <row r="259" spans="1:26" ht="12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W259" s="7"/>
      <c r="X259" s="7"/>
      <c r="Y259" s="7"/>
      <c r="Z259" s="7"/>
    </row>
    <row r="260" spans="1:26" ht="12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W260" s="7"/>
      <c r="X260" s="7"/>
      <c r="Y260" s="7"/>
      <c r="Z260" s="7"/>
    </row>
    <row r="261" spans="1:26" ht="12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W261" s="7"/>
      <c r="X261" s="7"/>
      <c r="Y261" s="7"/>
      <c r="Z261" s="7"/>
    </row>
    <row r="262" spans="1:26" ht="12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W262" s="7"/>
      <c r="X262" s="7"/>
      <c r="Y262" s="7"/>
      <c r="Z262" s="7"/>
    </row>
    <row r="263" spans="1:26" ht="12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W263" s="7"/>
      <c r="X263" s="7"/>
      <c r="Y263" s="7"/>
      <c r="Z263" s="7"/>
    </row>
    <row r="264" spans="1:26" ht="12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W264" s="7"/>
      <c r="X264" s="7"/>
      <c r="Y264" s="7"/>
      <c r="Z264" s="7"/>
    </row>
    <row r="265" spans="1:26" ht="12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W265" s="7"/>
      <c r="X265" s="7"/>
      <c r="Y265" s="7"/>
      <c r="Z265" s="7"/>
    </row>
    <row r="266" spans="1:26" ht="12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W266" s="7"/>
      <c r="X266" s="7"/>
      <c r="Y266" s="7"/>
      <c r="Z266" s="7"/>
    </row>
    <row r="267" spans="1:26" ht="12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W267" s="7"/>
      <c r="X267" s="7"/>
      <c r="Y267" s="7"/>
      <c r="Z267" s="7"/>
    </row>
    <row r="268" spans="1:26" ht="12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W268" s="7"/>
      <c r="X268" s="7"/>
      <c r="Y268" s="7"/>
      <c r="Z268" s="7"/>
    </row>
    <row r="269" spans="1:26" ht="12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W269" s="7"/>
      <c r="X269" s="7"/>
      <c r="Y269" s="7"/>
      <c r="Z269" s="7"/>
    </row>
    <row r="270" spans="1:26" ht="12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W270" s="7"/>
      <c r="X270" s="7"/>
      <c r="Y270" s="7"/>
      <c r="Z270" s="7"/>
    </row>
    <row r="271" spans="1:26" ht="12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W271" s="7"/>
      <c r="X271" s="7"/>
      <c r="Y271" s="7"/>
      <c r="Z271" s="7"/>
    </row>
    <row r="272" spans="1:26" ht="12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W272" s="7"/>
      <c r="X272" s="7"/>
      <c r="Y272" s="7"/>
      <c r="Z272" s="7"/>
    </row>
    <row r="273" spans="1:26" ht="12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W273" s="7"/>
      <c r="X273" s="7"/>
      <c r="Y273" s="7"/>
      <c r="Z273" s="7"/>
    </row>
    <row r="274" spans="1:26" ht="12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W274" s="7"/>
      <c r="X274" s="7"/>
      <c r="Y274" s="7"/>
      <c r="Z274" s="7"/>
    </row>
    <row r="275" spans="1:26" ht="12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W275" s="7"/>
      <c r="X275" s="7"/>
      <c r="Y275" s="7"/>
      <c r="Z275" s="7"/>
    </row>
    <row r="276" spans="1:26" ht="12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W276" s="7"/>
      <c r="X276" s="7"/>
      <c r="Y276" s="7"/>
      <c r="Z276" s="7"/>
    </row>
    <row r="277" spans="1:26" ht="12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W277" s="7"/>
      <c r="X277" s="7"/>
      <c r="Y277" s="7"/>
      <c r="Z277" s="7"/>
    </row>
    <row r="278" spans="1:26" ht="12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W278" s="7"/>
      <c r="X278" s="7"/>
      <c r="Y278" s="7"/>
      <c r="Z278" s="7"/>
    </row>
    <row r="279" spans="1:26" ht="12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W279" s="7"/>
      <c r="X279" s="7"/>
      <c r="Y279" s="7"/>
      <c r="Z279" s="7"/>
    </row>
    <row r="280" spans="1:26" ht="12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W280" s="7"/>
      <c r="X280" s="7"/>
      <c r="Y280" s="7"/>
      <c r="Z280" s="7"/>
    </row>
    <row r="281" spans="1:26" ht="12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W281" s="7"/>
      <c r="X281" s="7"/>
      <c r="Y281" s="7"/>
      <c r="Z281" s="7"/>
    </row>
    <row r="282" spans="1:26" ht="12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W282" s="7"/>
      <c r="X282" s="7"/>
      <c r="Y282" s="7"/>
      <c r="Z282" s="7"/>
    </row>
    <row r="283" spans="1:26" ht="12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W283" s="7"/>
      <c r="X283" s="7"/>
      <c r="Y283" s="7"/>
      <c r="Z283" s="7"/>
    </row>
    <row r="284" spans="1:26" ht="12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W284" s="7"/>
      <c r="X284" s="7"/>
      <c r="Y284" s="7"/>
      <c r="Z284" s="7"/>
    </row>
    <row r="285" spans="1:26" ht="12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W285" s="7"/>
      <c r="X285" s="7"/>
      <c r="Y285" s="7"/>
      <c r="Z285" s="7"/>
    </row>
    <row r="286" spans="1:26" ht="12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W286" s="7"/>
      <c r="X286" s="7"/>
      <c r="Y286" s="7"/>
      <c r="Z286" s="7"/>
    </row>
    <row r="287" spans="1:26" ht="12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W287" s="7"/>
      <c r="X287" s="7"/>
      <c r="Y287" s="7"/>
      <c r="Z287" s="7"/>
    </row>
    <row r="288" spans="1:26" ht="12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W288" s="7"/>
      <c r="X288" s="7"/>
      <c r="Y288" s="7"/>
      <c r="Z288" s="7"/>
    </row>
    <row r="289" spans="1:26" ht="12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W289" s="7"/>
      <c r="X289" s="7"/>
      <c r="Y289" s="7"/>
      <c r="Z289" s="7"/>
    </row>
    <row r="290" spans="1:26" ht="12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W290" s="7"/>
      <c r="X290" s="7"/>
      <c r="Y290" s="7"/>
      <c r="Z290" s="7"/>
    </row>
    <row r="291" spans="1:26" ht="12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W291" s="7"/>
      <c r="X291" s="7"/>
      <c r="Y291" s="7"/>
      <c r="Z291" s="7"/>
    </row>
    <row r="292" spans="1:26" ht="12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W292" s="7"/>
      <c r="X292" s="7"/>
      <c r="Y292" s="7"/>
      <c r="Z292" s="7"/>
    </row>
    <row r="293" spans="1:26" ht="12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W293" s="7"/>
      <c r="X293" s="7"/>
      <c r="Y293" s="7"/>
      <c r="Z293" s="7"/>
    </row>
    <row r="294" spans="1:26" ht="12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W294" s="7"/>
      <c r="X294" s="7"/>
      <c r="Y294" s="7"/>
      <c r="Z294" s="7"/>
    </row>
    <row r="295" spans="1:26" ht="12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W295" s="7"/>
      <c r="X295" s="7"/>
      <c r="Y295" s="7"/>
      <c r="Z295" s="7"/>
    </row>
    <row r="296" spans="1:26" ht="12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W296" s="7"/>
      <c r="X296" s="7"/>
      <c r="Y296" s="7"/>
      <c r="Z296" s="7"/>
    </row>
    <row r="297" spans="1:26" ht="12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W297" s="7"/>
      <c r="X297" s="7"/>
      <c r="Y297" s="7"/>
      <c r="Z297" s="7"/>
    </row>
    <row r="298" spans="1:26" ht="12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W298" s="7"/>
      <c r="X298" s="7"/>
      <c r="Y298" s="7"/>
      <c r="Z298" s="7"/>
    </row>
    <row r="299" spans="1:26" ht="12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W299" s="7"/>
      <c r="X299" s="7"/>
      <c r="Y299" s="7"/>
      <c r="Z299" s="7"/>
    </row>
    <row r="300" spans="1:26" ht="12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W300" s="7"/>
      <c r="X300" s="7"/>
      <c r="Y300" s="7"/>
      <c r="Z300" s="7"/>
    </row>
    <row r="301" spans="1:26" ht="12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W301" s="7"/>
      <c r="X301" s="7"/>
      <c r="Y301" s="7"/>
      <c r="Z301" s="7"/>
    </row>
    <row r="302" spans="1:26" ht="12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W302" s="7"/>
      <c r="X302" s="7"/>
      <c r="Y302" s="7"/>
      <c r="Z302" s="7"/>
    </row>
    <row r="303" spans="1:26" ht="12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W303" s="7"/>
      <c r="X303" s="7"/>
      <c r="Y303" s="7"/>
      <c r="Z303" s="7"/>
    </row>
    <row r="304" spans="1:26" ht="12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W304" s="7"/>
      <c r="X304" s="7"/>
      <c r="Y304" s="7"/>
      <c r="Z304" s="7"/>
    </row>
    <row r="305" spans="1:26" ht="12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W305" s="7"/>
      <c r="X305" s="7"/>
      <c r="Y305" s="7"/>
      <c r="Z305" s="7"/>
    </row>
    <row r="306" spans="1:26" ht="12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W306" s="7"/>
      <c r="X306" s="7"/>
      <c r="Y306" s="7"/>
      <c r="Z306" s="7"/>
    </row>
    <row r="307" spans="1:26" ht="12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W307" s="7"/>
      <c r="X307" s="7"/>
      <c r="Y307" s="7"/>
      <c r="Z307" s="7"/>
    </row>
    <row r="308" spans="1:26" ht="12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W308" s="7"/>
      <c r="X308" s="7"/>
      <c r="Y308" s="7"/>
      <c r="Z308" s="7"/>
    </row>
    <row r="309" spans="1:26" ht="12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W309" s="7"/>
      <c r="X309" s="7"/>
      <c r="Y309" s="7"/>
      <c r="Z309" s="7"/>
    </row>
    <row r="310" spans="1:26" ht="12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W310" s="7"/>
      <c r="X310" s="7"/>
      <c r="Y310" s="7"/>
      <c r="Z310" s="7"/>
    </row>
    <row r="311" spans="1:26" ht="12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W311" s="7"/>
      <c r="X311" s="7"/>
      <c r="Y311" s="7"/>
      <c r="Z311" s="7"/>
    </row>
    <row r="312" spans="1:26" ht="12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W312" s="7"/>
      <c r="X312" s="7"/>
      <c r="Y312" s="7"/>
      <c r="Z312" s="7"/>
    </row>
    <row r="313" spans="1:26" ht="12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W313" s="7"/>
      <c r="X313" s="7"/>
      <c r="Y313" s="7"/>
      <c r="Z313" s="7"/>
    </row>
    <row r="314" spans="1:26" ht="12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W314" s="7"/>
      <c r="X314" s="7"/>
      <c r="Y314" s="7"/>
      <c r="Z314" s="7"/>
    </row>
    <row r="315" spans="1:26" ht="12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W315" s="7"/>
      <c r="X315" s="7"/>
      <c r="Y315" s="7"/>
      <c r="Z315" s="7"/>
    </row>
    <row r="316" spans="1:26" ht="12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W316" s="7"/>
      <c r="X316" s="7"/>
      <c r="Y316" s="7"/>
      <c r="Z316" s="7"/>
    </row>
    <row r="317" spans="1:26" ht="12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W317" s="7"/>
      <c r="X317" s="7"/>
      <c r="Y317" s="7"/>
      <c r="Z317" s="7"/>
    </row>
    <row r="318" spans="1:26" ht="12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W318" s="7"/>
      <c r="X318" s="7"/>
      <c r="Y318" s="7"/>
      <c r="Z318" s="7"/>
    </row>
    <row r="319" spans="1:26" ht="12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W319" s="7"/>
      <c r="X319" s="7"/>
      <c r="Y319" s="7"/>
      <c r="Z319" s="7"/>
    </row>
    <row r="320" spans="1:26" ht="12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W320" s="7"/>
      <c r="X320" s="7"/>
      <c r="Y320" s="7"/>
      <c r="Z320" s="7"/>
    </row>
    <row r="321" spans="1:26" ht="12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W321" s="7"/>
      <c r="X321" s="7"/>
      <c r="Y321" s="7"/>
      <c r="Z321" s="7"/>
    </row>
    <row r="322" spans="1:26" ht="12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W322" s="7"/>
      <c r="X322" s="7"/>
      <c r="Y322" s="7"/>
      <c r="Z322" s="7"/>
    </row>
    <row r="323" spans="1:26" ht="12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W323" s="7"/>
      <c r="X323" s="7"/>
      <c r="Y323" s="7"/>
      <c r="Z323" s="7"/>
    </row>
    <row r="324" spans="1:26" ht="12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W324" s="7"/>
      <c r="X324" s="7"/>
      <c r="Y324" s="7"/>
      <c r="Z324" s="7"/>
    </row>
    <row r="325" spans="1:26" ht="12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W325" s="7"/>
      <c r="X325" s="7"/>
      <c r="Y325" s="7"/>
      <c r="Z325" s="7"/>
    </row>
    <row r="326" spans="1:26" ht="12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W326" s="7"/>
      <c r="X326" s="7"/>
      <c r="Y326" s="7"/>
      <c r="Z326" s="7"/>
    </row>
    <row r="327" spans="1:26" ht="12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W327" s="7"/>
      <c r="X327" s="7"/>
      <c r="Y327" s="7"/>
      <c r="Z327" s="7"/>
    </row>
    <row r="328" spans="1:26" ht="12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W328" s="7"/>
      <c r="X328" s="7"/>
      <c r="Y328" s="7"/>
      <c r="Z328" s="7"/>
    </row>
    <row r="329" spans="1:26" ht="12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W329" s="7"/>
      <c r="X329" s="7"/>
      <c r="Y329" s="7"/>
      <c r="Z329" s="7"/>
    </row>
    <row r="330" spans="1:26" ht="12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W330" s="7"/>
      <c r="X330" s="7"/>
      <c r="Y330" s="7"/>
      <c r="Z330" s="7"/>
    </row>
    <row r="331" spans="1:26" ht="12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W331" s="7"/>
      <c r="X331" s="7"/>
      <c r="Y331" s="7"/>
      <c r="Z331" s="7"/>
    </row>
    <row r="332" spans="1:26" ht="12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W332" s="7"/>
      <c r="X332" s="7"/>
      <c r="Y332" s="7"/>
      <c r="Z332" s="7"/>
    </row>
    <row r="333" spans="1:26" ht="12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W333" s="7"/>
      <c r="X333" s="7"/>
      <c r="Y333" s="7"/>
      <c r="Z333" s="7"/>
    </row>
    <row r="334" spans="1:26" ht="12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W334" s="7"/>
      <c r="X334" s="7"/>
      <c r="Y334" s="7"/>
      <c r="Z334" s="7"/>
    </row>
    <row r="335" spans="1:26" ht="12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W335" s="7"/>
      <c r="X335" s="7"/>
      <c r="Y335" s="7"/>
      <c r="Z335" s="7"/>
    </row>
    <row r="336" spans="1:26" ht="12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W336" s="7"/>
      <c r="X336" s="7"/>
      <c r="Y336" s="7"/>
      <c r="Z336" s="7"/>
    </row>
    <row r="337" spans="1:26" ht="12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W337" s="7"/>
      <c r="X337" s="7"/>
      <c r="Y337" s="7"/>
      <c r="Z337" s="7"/>
    </row>
    <row r="338" spans="1:26" ht="12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W338" s="7"/>
      <c r="X338" s="7"/>
      <c r="Y338" s="7"/>
      <c r="Z338" s="7"/>
    </row>
    <row r="339" spans="1:26" ht="12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W339" s="7"/>
      <c r="X339" s="7"/>
      <c r="Y339" s="7"/>
      <c r="Z339" s="7"/>
    </row>
    <row r="340" spans="1:26" ht="12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W340" s="7"/>
      <c r="X340" s="7"/>
      <c r="Y340" s="7"/>
      <c r="Z340" s="7"/>
    </row>
    <row r="341" spans="1:26" ht="12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W341" s="7"/>
      <c r="X341" s="7"/>
      <c r="Y341" s="7"/>
      <c r="Z341" s="7"/>
    </row>
    <row r="342" spans="1:26" ht="12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W342" s="7"/>
      <c r="X342" s="7"/>
      <c r="Y342" s="7"/>
      <c r="Z342" s="7"/>
    </row>
    <row r="343" spans="1:26" ht="12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W343" s="7"/>
      <c r="X343" s="7"/>
      <c r="Y343" s="7"/>
      <c r="Z343" s="7"/>
    </row>
    <row r="344" spans="1:26" ht="12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W344" s="7"/>
      <c r="X344" s="7"/>
      <c r="Y344" s="7"/>
      <c r="Z344" s="7"/>
    </row>
    <row r="345" spans="1:26" ht="12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W345" s="7"/>
      <c r="X345" s="7"/>
      <c r="Y345" s="7"/>
      <c r="Z345" s="7"/>
    </row>
    <row r="346" spans="1:26" ht="12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W346" s="7"/>
      <c r="X346" s="7"/>
      <c r="Y346" s="7"/>
      <c r="Z346" s="7"/>
    </row>
    <row r="347" spans="1:26" ht="12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W347" s="7"/>
      <c r="X347" s="7"/>
      <c r="Y347" s="7"/>
      <c r="Z347" s="7"/>
    </row>
    <row r="348" spans="1:26" ht="12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W348" s="7"/>
      <c r="X348" s="7"/>
      <c r="Y348" s="7"/>
      <c r="Z348" s="7"/>
    </row>
    <row r="349" spans="1:26" ht="12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W349" s="7"/>
      <c r="X349" s="7"/>
      <c r="Y349" s="7"/>
      <c r="Z349" s="7"/>
    </row>
    <row r="350" spans="1:26" ht="12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W350" s="7"/>
      <c r="X350" s="7"/>
      <c r="Y350" s="7"/>
      <c r="Z350" s="7"/>
    </row>
    <row r="351" spans="1:26" ht="12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W351" s="7"/>
      <c r="X351" s="7"/>
      <c r="Y351" s="7"/>
      <c r="Z351" s="7"/>
    </row>
    <row r="352" spans="1:26" ht="12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W352" s="7"/>
      <c r="X352" s="7"/>
      <c r="Y352" s="7"/>
      <c r="Z352" s="7"/>
    </row>
    <row r="353" spans="1:26" ht="12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W353" s="7"/>
      <c r="X353" s="7"/>
      <c r="Y353" s="7"/>
      <c r="Z353" s="7"/>
    </row>
    <row r="354" spans="1:26" ht="12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W354" s="7"/>
      <c r="X354" s="7"/>
      <c r="Y354" s="7"/>
      <c r="Z354" s="7"/>
    </row>
    <row r="355" spans="1:26" ht="12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W355" s="7"/>
      <c r="X355" s="7"/>
      <c r="Y355" s="7"/>
      <c r="Z355" s="7"/>
    </row>
    <row r="356" spans="1:26" ht="12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W356" s="7"/>
      <c r="X356" s="7"/>
      <c r="Y356" s="7"/>
      <c r="Z356" s="7"/>
    </row>
    <row r="357" spans="1:26" ht="12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W357" s="7"/>
      <c r="X357" s="7"/>
      <c r="Y357" s="7"/>
      <c r="Z357" s="7"/>
    </row>
    <row r="358" spans="1:26" ht="12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W358" s="7"/>
      <c r="X358" s="7"/>
      <c r="Y358" s="7"/>
      <c r="Z358" s="7"/>
    </row>
    <row r="359" spans="1:26" ht="12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W359" s="7"/>
      <c r="X359" s="7"/>
      <c r="Y359" s="7"/>
      <c r="Z359" s="7"/>
    </row>
    <row r="360" spans="1:26" ht="12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W360" s="7"/>
      <c r="X360" s="7"/>
      <c r="Y360" s="7"/>
      <c r="Z360" s="7"/>
    </row>
    <row r="361" spans="1:26" ht="12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W361" s="7"/>
      <c r="X361" s="7"/>
      <c r="Y361" s="7"/>
      <c r="Z361" s="7"/>
    </row>
    <row r="362" spans="1:26" ht="12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W362" s="7"/>
      <c r="X362" s="7"/>
      <c r="Y362" s="7"/>
      <c r="Z362" s="7"/>
    </row>
    <row r="363" spans="1:26" ht="12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W363" s="7"/>
      <c r="X363" s="7"/>
      <c r="Y363" s="7"/>
      <c r="Z363" s="7"/>
    </row>
    <row r="364" spans="1:26" ht="12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W364" s="7"/>
      <c r="X364" s="7"/>
      <c r="Y364" s="7"/>
      <c r="Z364" s="7"/>
    </row>
    <row r="365" spans="1:26" ht="12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W365" s="7"/>
      <c r="X365" s="7"/>
      <c r="Y365" s="7"/>
      <c r="Z365" s="7"/>
    </row>
    <row r="366" spans="1:26" ht="12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W366" s="7"/>
      <c r="X366" s="7"/>
      <c r="Y366" s="7"/>
      <c r="Z366" s="7"/>
    </row>
    <row r="367" spans="1:26" ht="12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W367" s="7"/>
      <c r="X367" s="7"/>
      <c r="Y367" s="7"/>
      <c r="Z367" s="7"/>
    </row>
    <row r="368" spans="1:26" ht="12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W368" s="7"/>
      <c r="X368" s="7"/>
      <c r="Y368" s="7"/>
      <c r="Z368" s="7"/>
    </row>
    <row r="369" spans="1:26" ht="12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W369" s="7"/>
      <c r="X369" s="7"/>
      <c r="Y369" s="7"/>
      <c r="Z369" s="7"/>
    </row>
    <row r="370" spans="1:26" ht="12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W370" s="7"/>
      <c r="X370" s="7"/>
      <c r="Y370" s="7"/>
      <c r="Z370" s="7"/>
    </row>
    <row r="371" spans="1:26" ht="12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W371" s="7"/>
      <c r="X371" s="7"/>
      <c r="Y371" s="7"/>
      <c r="Z371" s="7"/>
    </row>
    <row r="372" spans="1:26" ht="12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W372" s="7"/>
      <c r="X372" s="7"/>
      <c r="Y372" s="7"/>
      <c r="Z372" s="7"/>
    </row>
    <row r="373" spans="1:26" ht="12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W373" s="7"/>
      <c r="X373" s="7"/>
      <c r="Y373" s="7"/>
      <c r="Z373" s="7"/>
    </row>
    <row r="374" spans="1:26" ht="12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W374" s="7"/>
      <c r="X374" s="7"/>
      <c r="Y374" s="7"/>
      <c r="Z374" s="7"/>
    </row>
    <row r="375" spans="1:26" ht="12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W375" s="7"/>
      <c r="X375" s="7"/>
      <c r="Y375" s="7"/>
      <c r="Z375" s="7"/>
    </row>
    <row r="376" spans="1:26" ht="12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W376" s="7"/>
      <c r="X376" s="7"/>
      <c r="Y376" s="7"/>
      <c r="Z376" s="7"/>
    </row>
    <row r="377" spans="1:26" ht="12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W377" s="7"/>
      <c r="X377" s="7"/>
      <c r="Y377" s="7"/>
      <c r="Z377" s="7"/>
    </row>
    <row r="378" spans="1:26" ht="12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W378" s="7"/>
      <c r="X378" s="7"/>
      <c r="Y378" s="7"/>
      <c r="Z378" s="7"/>
    </row>
    <row r="379" spans="1:26" ht="12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W379" s="7"/>
      <c r="X379" s="7"/>
      <c r="Y379" s="7"/>
      <c r="Z379" s="7"/>
    </row>
    <row r="380" spans="1:26" ht="12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W380" s="7"/>
      <c r="X380" s="7"/>
      <c r="Y380" s="7"/>
      <c r="Z380" s="7"/>
    </row>
    <row r="381" spans="1:26" ht="12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W381" s="7"/>
      <c r="X381" s="7"/>
      <c r="Y381" s="7"/>
      <c r="Z381" s="7"/>
    </row>
    <row r="382" spans="1:26" ht="12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W382" s="7"/>
      <c r="X382" s="7"/>
      <c r="Y382" s="7"/>
      <c r="Z382" s="7"/>
    </row>
    <row r="383" spans="1:26" ht="12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W383" s="7"/>
      <c r="X383" s="7"/>
      <c r="Y383" s="7"/>
      <c r="Z383" s="7"/>
    </row>
    <row r="384" spans="1:26" ht="12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W384" s="7"/>
      <c r="X384" s="7"/>
      <c r="Y384" s="7"/>
      <c r="Z384" s="7"/>
    </row>
    <row r="385" spans="1:26" ht="12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W385" s="7"/>
      <c r="X385" s="7"/>
      <c r="Y385" s="7"/>
      <c r="Z385" s="7"/>
    </row>
    <row r="386" spans="1:26" ht="12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W386" s="7"/>
      <c r="X386" s="7"/>
      <c r="Y386" s="7"/>
      <c r="Z386" s="7"/>
    </row>
    <row r="387" spans="1:26" ht="12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W387" s="7"/>
      <c r="X387" s="7"/>
      <c r="Y387" s="7"/>
      <c r="Z387" s="7"/>
    </row>
    <row r="388" spans="1:26" ht="12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W388" s="7"/>
      <c r="X388" s="7"/>
      <c r="Y388" s="7"/>
      <c r="Z388" s="7"/>
    </row>
    <row r="389" spans="1:26" ht="12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W389" s="7"/>
      <c r="X389" s="7"/>
      <c r="Y389" s="7"/>
      <c r="Z389" s="7"/>
    </row>
    <row r="390" spans="1:26" ht="12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W390" s="7"/>
      <c r="X390" s="7"/>
      <c r="Y390" s="7"/>
      <c r="Z390" s="7"/>
    </row>
    <row r="391" spans="1:26" ht="12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W391" s="7"/>
      <c r="X391" s="7"/>
      <c r="Y391" s="7"/>
      <c r="Z391" s="7"/>
    </row>
    <row r="392" spans="1:26" ht="12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W392" s="7"/>
      <c r="X392" s="7"/>
      <c r="Y392" s="7"/>
      <c r="Z392" s="7"/>
    </row>
    <row r="393" spans="1:26" ht="12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W393" s="7"/>
      <c r="X393" s="7"/>
      <c r="Y393" s="7"/>
      <c r="Z393" s="7"/>
    </row>
    <row r="394" spans="1:26" ht="12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W394" s="7"/>
      <c r="X394" s="7"/>
      <c r="Y394" s="7"/>
      <c r="Z394" s="7"/>
    </row>
    <row r="395" spans="1:26" ht="12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W395" s="7"/>
      <c r="X395" s="7"/>
      <c r="Y395" s="7"/>
      <c r="Z395" s="7"/>
    </row>
    <row r="396" spans="1:26" ht="12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W396" s="7"/>
      <c r="X396" s="7"/>
      <c r="Y396" s="7"/>
      <c r="Z396" s="7"/>
    </row>
    <row r="397" spans="1:26" ht="12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W397" s="7"/>
      <c r="X397" s="7"/>
      <c r="Y397" s="7"/>
      <c r="Z397" s="7"/>
    </row>
    <row r="398" spans="1:26" ht="12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W398" s="7"/>
      <c r="X398" s="7"/>
      <c r="Y398" s="7"/>
      <c r="Z398" s="7"/>
    </row>
    <row r="399" spans="1:26" ht="12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W399" s="7"/>
      <c r="X399" s="7"/>
      <c r="Y399" s="7"/>
      <c r="Z399" s="7"/>
    </row>
    <row r="400" spans="1:26" ht="12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W400" s="7"/>
      <c r="X400" s="7"/>
      <c r="Y400" s="7"/>
      <c r="Z400" s="7"/>
    </row>
    <row r="401" spans="1:26" ht="12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W401" s="7"/>
      <c r="X401" s="7"/>
      <c r="Y401" s="7"/>
      <c r="Z401" s="7"/>
    </row>
    <row r="402" spans="1:26" ht="12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W402" s="7"/>
      <c r="X402" s="7"/>
      <c r="Y402" s="7"/>
      <c r="Z402" s="7"/>
    </row>
    <row r="403" spans="1:26" ht="12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W403" s="7"/>
      <c r="X403" s="7"/>
      <c r="Y403" s="7"/>
      <c r="Z403" s="7"/>
    </row>
    <row r="404" spans="1:26" ht="12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W404" s="7"/>
      <c r="X404" s="7"/>
      <c r="Y404" s="7"/>
      <c r="Z404" s="7"/>
    </row>
    <row r="405" spans="1:26" ht="12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W405" s="7"/>
      <c r="X405" s="7"/>
      <c r="Y405" s="7"/>
      <c r="Z405" s="7"/>
    </row>
    <row r="406" spans="1:26" ht="12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W406" s="7"/>
      <c r="X406" s="7"/>
      <c r="Y406" s="7"/>
      <c r="Z406" s="7"/>
    </row>
    <row r="407" spans="1:26" ht="12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W407" s="7"/>
      <c r="X407" s="7"/>
      <c r="Y407" s="7"/>
      <c r="Z407" s="7"/>
    </row>
    <row r="408" spans="1:26" ht="12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W408" s="7"/>
      <c r="X408" s="7"/>
      <c r="Y408" s="7"/>
      <c r="Z408" s="7"/>
    </row>
    <row r="409" spans="1:26" ht="12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W409" s="7"/>
      <c r="X409" s="7"/>
      <c r="Y409" s="7"/>
      <c r="Z409" s="7"/>
    </row>
    <row r="410" spans="1:26" ht="12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W410" s="7"/>
      <c r="X410" s="7"/>
      <c r="Y410" s="7"/>
      <c r="Z410" s="7"/>
    </row>
    <row r="411" spans="1:26" ht="12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W411" s="7"/>
      <c r="X411" s="7"/>
      <c r="Y411" s="7"/>
      <c r="Z411" s="7"/>
    </row>
    <row r="412" spans="1:26" ht="12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W412" s="7"/>
      <c r="X412" s="7"/>
      <c r="Y412" s="7"/>
      <c r="Z412" s="7"/>
    </row>
    <row r="413" spans="1:26" ht="12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W413" s="7"/>
      <c r="X413" s="7"/>
      <c r="Y413" s="7"/>
      <c r="Z413" s="7"/>
    </row>
    <row r="414" spans="1:26" ht="12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W414" s="7"/>
      <c r="X414" s="7"/>
      <c r="Y414" s="7"/>
      <c r="Z414" s="7"/>
    </row>
    <row r="415" spans="1:26" ht="12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W415" s="7"/>
      <c r="X415" s="7"/>
      <c r="Y415" s="7"/>
      <c r="Z415" s="7"/>
    </row>
    <row r="416" spans="1:26" ht="12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W416" s="7"/>
      <c r="X416" s="7"/>
      <c r="Y416" s="7"/>
      <c r="Z416" s="7"/>
    </row>
    <row r="417" spans="1:26" ht="12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W417" s="7"/>
      <c r="X417" s="7"/>
      <c r="Y417" s="7"/>
      <c r="Z417" s="7"/>
    </row>
    <row r="418" spans="1:26" ht="12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W418" s="7"/>
      <c r="X418" s="7"/>
      <c r="Y418" s="7"/>
      <c r="Z418" s="7"/>
    </row>
    <row r="419" spans="1:26" ht="12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W419" s="7"/>
      <c r="X419" s="7"/>
      <c r="Y419" s="7"/>
      <c r="Z419" s="7"/>
    </row>
    <row r="420" spans="1:26" ht="12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W420" s="7"/>
      <c r="X420" s="7"/>
      <c r="Y420" s="7"/>
      <c r="Z420" s="7"/>
    </row>
    <row r="421" spans="1:26" ht="12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W421" s="7"/>
      <c r="X421" s="7"/>
      <c r="Y421" s="7"/>
      <c r="Z421" s="7"/>
    </row>
    <row r="422" spans="1:26" ht="12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W422" s="7"/>
      <c r="X422" s="7"/>
      <c r="Y422" s="7"/>
      <c r="Z422" s="7"/>
    </row>
    <row r="423" spans="1:26" ht="12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W423" s="7"/>
      <c r="X423" s="7"/>
      <c r="Y423" s="7"/>
      <c r="Z423" s="7"/>
    </row>
    <row r="424" spans="1:26" ht="12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W424" s="7"/>
      <c r="X424" s="7"/>
      <c r="Y424" s="7"/>
      <c r="Z424" s="7"/>
    </row>
    <row r="425" spans="1:26" ht="12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W425" s="7"/>
      <c r="X425" s="7"/>
      <c r="Y425" s="7"/>
      <c r="Z425" s="7"/>
    </row>
    <row r="426" spans="1:26" ht="12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W426" s="7"/>
      <c r="X426" s="7"/>
      <c r="Y426" s="7"/>
      <c r="Z426" s="7"/>
    </row>
    <row r="427" spans="1:26" ht="12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W427" s="7"/>
      <c r="X427" s="7"/>
      <c r="Y427" s="7"/>
      <c r="Z427" s="7"/>
    </row>
    <row r="428" spans="1:26" ht="12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W428" s="7"/>
      <c r="X428" s="7"/>
      <c r="Y428" s="7"/>
      <c r="Z428" s="7"/>
    </row>
    <row r="429" spans="1:26" ht="12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W429" s="7"/>
      <c r="X429" s="7"/>
      <c r="Y429" s="7"/>
      <c r="Z429" s="7"/>
    </row>
    <row r="430" spans="1:26" ht="12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W430" s="7"/>
      <c r="X430" s="7"/>
      <c r="Y430" s="7"/>
      <c r="Z430" s="7"/>
    </row>
    <row r="431" spans="1:26" ht="12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W431" s="7"/>
      <c r="X431" s="7"/>
      <c r="Y431" s="7"/>
      <c r="Z431" s="7"/>
    </row>
    <row r="432" spans="1:26" ht="12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W432" s="7"/>
      <c r="X432" s="7"/>
      <c r="Y432" s="7"/>
      <c r="Z432" s="7"/>
    </row>
    <row r="433" spans="1:26" ht="12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W433" s="7"/>
      <c r="X433" s="7"/>
      <c r="Y433" s="7"/>
      <c r="Z433" s="7"/>
    </row>
    <row r="434" spans="1:26" ht="12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W434" s="7"/>
      <c r="X434" s="7"/>
      <c r="Y434" s="7"/>
      <c r="Z434" s="7"/>
    </row>
    <row r="435" spans="1:26" ht="12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W435" s="7"/>
      <c r="X435" s="7"/>
      <c r="Y435" s="7"/>
      <c r="Z435" s="7"/>
    </row>
    <row r="436" spans="1:26" ht="12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W436" s="7"/>
      <c r="X436" s="7"/>
      <c r="Y436" s="7"/>
      <c r="Z436" s="7"/>
    </row>
    <row r="437" spans="1:26" ht="12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W437" s="7"/>
      <c r="X437" s="7"/>
      <c r="Y437" s="7"/>
      <c r="Z437" s="7"/>
    </row>
    <row r="438" spans="1:26" ht="12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W438" s="7"/>
      <c r="X438" s="7"/>
      <c r="Y438" s="7"/>
      <c r="Z438" s="7"/>
    </row>
    <row r="439" spans="1:26" ht="12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W439" s="7"/>
      <c r="X439" s="7"/>
      <c r="Y439" s="7"/>
      <c r="Z439" s="7"/>
    </row>
    <row r="440" spans="1:26" ht="12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W440" s="7"/>
      <c r="X440" s="7"/>
      <c r="Y440" s="7"/>
      <c r="Z440" s="7"/>
    </row>
    <row r="441" spans="1:26" ht="12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W441" s="7"/>
      <c r="X441" s="7"/>
      <c r="Y441" s="7"/>
      <c r="Z441" s="7"/>
    </row>
    <row r="442" spans="1:26" ht="12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W442" s="7"/>
      <c r="X442" s="7"/>
      <c r="Y442" s="7"/>
      <c r="Z442" s="7"/>
    </row>
    <row r="443" spans="1:26" ht="12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W443" s="7"/>
      <c r="X443" s="7"/>
      <c r="Y443" s="7"/>
      <c r="Z443" s="7"/>
    </row>
    <row r="444" spans="1:26" ht="12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W444" s="7"/>
      <c r="X444" s="7"/>
      <c r="Y444" s="7"/>
      <c r="Z444" s="7"/>
    </row>
    <row r="445" spans="1:26" ht="12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W445" s="7"/>
      <c r="X445" s="7"/>
      <c r="Y445" s="7"/>
      <c r="Z445" s="7"/>
    </row>
    <row r="446" spans="1:26" ht="12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W446" s="7"/>
      <c r="X446" s="7"/>
      <c r="Y446" s="7"/>
      <c r="Z446" s="7"/>
    </row>
    <row r="447" spans="1:26" ht="12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W447" s="7"/>
      <c r="X447" s="7"/>
      <c r="Y447" s="7"/>
      <c r="Z447" s="7"/>
    </row>
    <row r="448" spans="1:26" ht="12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W448" s="7"/>
      <c r="X448" s="7"/>
      <c r="Y448" s="7"/>
      <c r="Z448" s="7"/>
    </row>
    <row r="449" spans="1:26" ht="12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W449" s="7"/>
      <c r="X449" s="7"/>
      <c r="Y449" s="7"/>
      <c r="Z449" s="7"/>
    </row>
    <row r="450" spans="1:26" ht="12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W450" s="7"/>
      <c r="X450" s="7"/>
      <c r="Y450" s="7"/>
      <c r="Z450" s="7"/>
    </row>
    <row r="451" spans="1:26" ht="12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W451" s="7"/>
      <c r="X451" s="7"/>
      <c r="Y451" s="7"/>
      <c r="Z451" s="7"/>
    </row>
    <row r="452" spans="1:26" ht="12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W452" s="7"/>
      <c r="X452" s="7"/>
      <c r="Y452" s="7"/>
      <c r="Z452" s="7"/>
    </row>
    <row r="453" spans="1:26" ht="12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W453" s="7"/>
      <c r="X453" s="7"/>
      <c r="Y453" s="7"/>
      <c r="Z453" s="7"/>
    </row>
    <row r="454" spans="1:26" ht="12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W454" s="7"/>
      <c r="X454" s="7"/>
      <c r="Y454" s="7"/>
      <c r="Z454" s="7"/>
    </row>
    <row r="455" spans="1:26" ht="12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W455" s="7"/>
      <c r="X455" s="7"/>
      <c r="Y455" s="7"/>
      <c r="Z455" s="7"/>
    </row>
    <row r="456" spans="1:26" ht="12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W456" s="7"/>
      <c r="X456" s="7"/>
      <c r="Y456" s="7"/>
      <c r="Z456" s="7"/>
    </row>
    <row r="457" spans="1:26" ht="12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W457" s="7"/>
      <c r="X457" s="7"/>
      <c r="Y457" s="7"/>
      <c r="Z457" s="7"/>
    </row>
    <row r="458" spans="1:26" ht="12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W458" s="7"/>
      <c r="X458" s="7"/>
      <c r="Y458" s="7"/>
      <c r="Z458" s="7"/>
    </row>
    <row r="459" spans="1:26" ht="12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W459" s="7"/>
      <c r="X459" s="7"/>
      <c r="Y459" s="7"/>
      <c r="Z459" s="7"/>
    </row>
    <row r="460" spans="1:26" ht="12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W460" s="7"/>
      <c r="X460" s="7"/>
      <c r="Y460" s="7"/>
      <c r="Z460" s="7"/>
    </row>
    <row r="461" spans="1:26" ht="12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W461" s="7"/>
      <c r="X461" s="7"/>
      <c r="Y461" s="7"/>
      <c r="Z461" s="7"/>
    </row>
    <row r="462" spans="1:26" ht="12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W462" s="7"/>
      <c r="X462" s="7"/>
      <c r="Y462" s="7"/>
      <c r="Z462" s="7"/>
    </row>
    <row r="463" spans="1:26" ht="12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W463" s="7"/>
      <c r="X463" s="7"/>
      <c r="Y463" s="7"/>
      <c r="Z463" s="7"/>
    </row>
    <row r="464" spans="1:26" ht="12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W464" s="7"/>
      <c r="X464" s="7"/>
      <c r="Y464" s="7"/>
      <c r="Z464" s="7"/>
    </row>
    <row r="465" spans="1:26" ht="12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W465" s="7"/>
      <c r="X465" s="7"/>
      <c r="Y465" s="7"/>
      <c r="Z465" s="7"/>
    </row>
    <row r="466" spans="1:26" ht="12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W466" s="7"/>
      <c r="X466" s="7"/>
      <c r="Y466" s="7"/>
      <c r="Z466" s="7"/>
    </row>
    <row r="467" spans="1:26" ht="12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W467" s="7"/>
      <c r="X467" s="7"/>
      <c r="Y467" s="7"/>
      <c r="Z467" s="7"/>
    </row>
    <row r="468" spans="1:26" ht="12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W468" s="7"/>
      <c r="X468" s="7"/>
      <c r="Y468" s="7"/>
      <c r="Z468" s="7"/>
    </row>
    <row r="469" spans="1:26" ht="12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W469" s="7"/>
      <c r="X469" s="7"/>
      <c r="Y469" s="7"/>
      <c r="Z469" s="7"/>
    </row>
    <row r="470" spans="1:26" ht="12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W470" s="7"/>
      <c r="X470" s="7"/>
      <c r="Y470" s="7"/>
      <c r="Z470" s="7"/>
    </row>
    <row r="471" spans="1:26" ht="12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W471" s="7"/>
      <c r="X471" s="7"/>
      <c r="Y471" s="7"/>
      <c r="Z471" s="7"/>
    </row>
    <row r="472" spans="1:26" ht="12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W472" s="7"/>
      <c r="X472" s="7"/>
      <c r="Y472" s="7"/>
      <c r="Z472" s="7"/>
    </row>
    <row r="473" spans="1:26" ht="12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W473" s="7"/>
      <c r="X473" s="7"/>
      <c r="Y473" s="7"/>
      <c r="Z473" s="7"/>
    </row>
    <row r="474" spans="1:26" ht="12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W474" s="7"/>
      <c r="X474" s="7"/>
      <c r="Y474" s="7"/>
      <c r="Z474" s="7"/>
    </row>
    <row r="475" spans="1:26" ht="12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W475" s="7"/>
      <c r="X475" s="7"/>
      <c r="Y475" s="7"/>
      <c r="Z475" s="7"/>
    </row>
    <row r="476" spans="1:26" ht="12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W476" s="7"/>
      <c r="X476" s="7"/>
      <c r="Y476" s="7"/>
      <c r="Z476" s="7"/>
    </row>
    <row r="477" spans="1:26" ht="12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W477" s="7"/>
      <c r="X477" s="7"/>
      <c r="Y477" s="7"/>
      <c r="Z477" s="7"/>
    </row>
    <row r="478" spans="1:26" ht="12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W478" s="7"/>
      <c r="X478" s="7"/>
      <c r="Y478" s="7"/>
      <c r="Z478" s="7"/>
    </row>
    <row r="479" spans="1:26" ht="12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W479" s="7"/>
      <c r="X479" s="7"/>
      <c r="Y479" s="7"/>
      <c r="Z479" s="7"/>
    </row>
    <row r="480" spans="1:26" ht="12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W480" s="7"/>
      <c r="X480" s="7"/>
      <c r="Y480" s="7"/>
      <c r="Z480" s="7"/>
    </row>
    <row r="481" spans="1:26" ht="12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W481" s="7"/>
      <c r="X481" s="7"/>
      <c r="Y481" s="7"/>
      <c r="Z481" s="7"/>
    </row>
    <row r="482" spans="1:26" ht="12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W482" s="7"/>
      <c r="X482" s="7"/>
      <c r="Y482" s="7"/>
      <c r="Z482" s="7"/>
    </row>
    <row r="483" spans="1:26" ht="12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W483" s="7"/>
      <c r="X483" s="7"/>
      <c r="Y483" s="7"/>
      <c r="Z483" s="7"/>
    </row>
    <row r="484" spans="1:26" ht="12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W484" s="7"/>
      <c r="X484" s="7"/>
      <c r="Y484" s="7"/>
      <c r="Z484" s="7"/>
    </row>
    <row r="485" spans="1:26" ht="12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W485" s="7"/>
      <c r="X485" s="7"/>
      <c r="Y485" s="7"/>
      <c r="Z485" s="7"/>
    </row>
    <row r="486" spans="1:26" ht="12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W486" s="7"/>
      <c r="X486" s="7"/>
      <c r="Y486" s="7"/>
      <c r="Z486" s="7"/>
    </row>
    <row r="487" spans="1:26" ht="12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W487" s="7"/>
      <c r="X487" s="7"/>
      <c r="Y487" s="7"/>
      <c r="Z487" s="7"/>
    </row>
    <row r="488" spans="1:26" ht="12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W488" s="7"/>
      <c r="X488" s="7"/>
      <c r="Y488" s="7"/>
      <c r="Z488" s="7"/>
    </row>
    <row r="489" spans="1:26" ht="12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W489" s="7"/>
      <c r="X489" s="7"/>
      <c r="Y489" s="7"/>
      <c r="Z489" s="7"/>
    </row>
    <row r="490" spans="1:26" ht="12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W490" s="7"/>
      <c r="X490" s="7"/>
      <c r="Y490" s="7"/>
      <c r="Z490" s="7"/>
    </row>
    <row r="491" spans="1:26" ht="12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W491" s="7"/>
      <c r="X491" s="7"/>
      <c r="Y491" s="7"/>
      <c r="Z491" s="7"/>
    </row>
    <row r="492" spans="1:26" ht="12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W492" s="7"/>
      <c r="X492" s="7"/>
      <c r="Y492" s="7"/>
      <c r="Z492" s="7"/>
    </row>
    <row r="493" spans="1:26" ht="12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W493" s="7"/>
      <c r="X493" s="7"/>
      <c r="Y493" s="7"/>
      <c r="Z493" s="7"/>
    </row>
    <row r="494" spans="1:26" ht="12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W494" s="7"/>
      <c r="X494" s="7"/>
      <c r="Y494" s="7"/>
      <c r="Z494" s="7"/>
    </row>
    <row r="495" spans="1:26" ht="12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W495" s="7"/>
      <c r="X495" s="7"/>
      <c r="Y495" s="7"/>
      <c r="Z495" s="7"/>
    </row>
    <row r="496" spans="1:26" ht="12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W496" s="7"/>
      <c r="X496" s="7"/>
      <c r="Y496" s="7"/>
      <c r="Z496" s="7"/>
    </row>
    <row r="497" spans="1:26" ht="12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W497" s="7"/>
      <c r="X497" s="7"/>
      <c r="Y497" s="7"/>
      <c r="Z497" s="7"/>
    </row>
    <row r="498" spans="1:26" ht="12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W498" s="7"/>
      <c r="X498" s="7"/>
      <c r="Y498" s="7"/>
      <c r="Z498" s="7"/>
    </row>
    <row r="499" spans="1:26" ht="12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W499" s="7"/>
      <c r="X499" s="7"/>
      <c r="Y499" s="7"/>
      <c r="Z499" s="7"/>
    </row>
    <row r="500" spans="1:26" ht="12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W500" s="7"/>
      <c r="X500" s="7"/>
      <c r="Y500" s="7"/>
      <c r="Z500" s="7"/>
    </row>
    <row r="501" spans="1:26" ht="12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W501" s="7"/>
      <c r="X501" s="7"/>
      <c r="Y501" s="7"/>
      <c r="Z501" s="7"/>
    </row>
    <row r="502" spans="1:26" ht="12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W502" s="7"/>
      <c r="X502" s="7"/>
      <c r="Y502" s="7"/>
      <c r="Z502" s="7"/>
    </row>
    <row r="503" spans="1:26" ht="12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W503" s="7"/>
      <c r="X503" s="7"/>
      <c r="Y503" s="7"/>
      <c r="Z503" s="7"/>
    </row>
    <row r="504" spans="1:26" ht="12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W504" s="7"/>
      <c r="X504" s="7"/>
      <c r="Y504" s="7"/>
      <c r="Z504" s="7"/>
    </row>
    <row r="505" spans="1:26" ht="12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W505" s="7"/>
      <c r="X505" s="7"/>
      <c r="Y505" s="7"/>
      <c r="Z505" s="7"/>
    </row>
    <row r="506" spans="1:26" ht="12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W506" s="7"/>
      <c r="X506" s="7"/>
      <c r="Y506" s="7"/>
      <c r="Z506" s="7"/>
    </row>
    <row r="507" spans="1:26" ht="12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W507" s="7"/>
      <c r="X507" s="7"/>
      <c r="Y507" s="7"/>
      <c r="Z507" s="7"/>
    </row>
    <row r="508" spans="1:26" ht="12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W508" s="7"/>
      <c r="X508" s="7"/>
      <c r="Y508" s="7"/>
      <c r="Z508" s="7"/>
    </row>
    <row r="509" spans="1:26" ht="12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W509" s="7"/>
      <c r="X509" s="7"/>
      <c r="Y509" s="7"/>
      <c r="Z509" s="7"/>
    </row>
    <row r="510" spans="1:26" ht="12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W510" s="7"/>
      <c r="X510" s="7"/>
      <c r="Y510" s="7"/>
      <c r="Z510" s="7"/>
    </row>
    <row r="511" spans="1:26" ht="12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W511" s="7"/>
      <c r="X511" s="7"/>
      <c r="Y511" s="7"/>
      <c r="Z511" s="7"/>
    </row>
    <row r="512" spans="1:26" ht="12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W512" s="7"/>
      <c r="X512" s="7"/>
      <c r="Y512" s="7"/>
      <c r="Z512" s="7"/>
    </row>
    <row r="513" spans="1:26" ht="12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W513" s="7"/>
      <c r="X513" s="7"/>
      <c r="Y513" s="7"/>
      <c r="Z513" s="7"/>
    </row>
    <row r="514" spans="1:26" ht="12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W514" s="7"/>
      <c r="X514" s="7"/>
      <c r="Y514" s="7"/>
      <c r="Z514" s="7"/>
    </row>
    <row r="515" spans="1:26" ht="12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W515" s="7"/>
      <c r="X515" s="7"/>
      <c r="Y515" s="7"/>
      <c r="Z515" s="7"/>
    </row>
    <row r="516" spans="1:26" ht="12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W516" s="7"/>
      <c r="X516" s="7"/>
      <c r="Y516" s="7"/>
      <c r="Z516" s="7"/>
    </row>
    <row r="517" spans="1:26" ht="12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W517" s="7"/>
      <c r="X517" s="7"/>
      <c r="Y517" s="7"/>
      <c r="Z517" s="7"/>
    </row>
    <row r="518" spans="1:26" ht="12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W518" s="7"/>
      <c r="X518" s="7"/>
      <c r="Y518" s="7"/>
      <c r="Z518" s="7"/>
    </row>
    <row r="519" spans="1:26" ht="12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W519" s="7"/>
      <c r="X519" s="7"/>
      <c r="Y519" s="7"/>
      <c r="Z519" s="7"/>
    </row>
    <row r="520" spans="1:26" ht="12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W520" s="7"/>
      <c r="X520" s="7"/>
      <c r="Y520" s="7"/>
      <c r="Z520" s="7"/>
    </row>
    <row r="521" spans="1:26" ht="12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W521" s="7"/>
      <c r="X521" s="7"/>
      <c r="Y521" s="7"/>
      <c r="Z521" s="7"/>
    </row>
    <row r="522" spans="1:26" ht="12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W522" s="7"/>
      <c r="X522" s="7"/>
      <c r="Y522" s="7"/>
      <c r="Z522" s="7"/>
    </row>
    <row r="523" spans="1:26" ht="12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W523" s="7"/>
      <c r="X523" s="7"/>
      <c r="Y523" s="7"/>
      <c r="Z523" s="7"/>
    </row>
    <row r="524" spans="1:26" ht="12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W524" s="7"/>
      <c r="X524" s="7"/>
      <c r="Y524" s="7"/>
      <c r="Z524" s="7"/>
    </row>
    <row r="525" spans="1:26" ht="12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W525" s="7"/>
      <c r="X525" s="7"/>
      <c r="Y525" s="7"/>
      <c r="Z525" s="7"/>
    </row>
    <row r="526" spans="1:26" ht="12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W526" s="7"/>
      <c r="X526" s="7"/>
      <c r="Y526" s="7"/>
      <c r="Z526" s="7"/>
    </row>
    <row r="527" spans="1:26" ht="12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W527" s="7"/>
      <c r="X527" s="7"/>
      <c r="Y527" s="7"/>
      <c r="Z527" s="7"/>
    </row>
    <row r="528" spans="1:26" ht="12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W528" s="7"/>
      <c r="X528" s="7"/>
      <c r="Y528" s="7"/>
      <c r="Z528" s="7"/>
    </row>
    <row r="529" spans="1:26" ht="12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W529" s="7"/>
      <c r="X529" s="7"/>
      <c r="Y529" s="7"/>
      <c r="Z529" s="7"/>
    </row>
    <row r="530" spans="1:26" ht="12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W530" s="7"/>
      <c r="X530" s="7"/>
      <c r="Y530" s="7"/>
      <c r="Z530" s="7"/>
    </row>
    <row r="531" spans="1:26" ht="12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W531" s="7"/>
      <c r="X531" s="7"/>
      <c r="Y531" s="7"/>
      <c r="Z531" s="7"/>
    </row>
    <row r="532" spans="1:26" ht="12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W532" s="7"/>
      <c r="X532" s="7"/>
      <c r="Y532" s="7"/>
      <c r="Z532" s="7"/>
    </row>
    <row r="533" spans="1:26" ht="12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W533" s="7"/>
      <c r="X533" s="7"/>
      <c r="Y533" s="7"/>
      <c r="Z533" s="7"/>
    </row>
    <row r="534" spans="1:26" ht="12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W534" s="7"/>
      <c r="X534" s="7"/>
      <c r="Y534" s="7"/>
      <c r="Z534" s="7"/>
    </row>
    <row r="535" spans="1:26" ht="12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W535" s="7"/>
      <c r="X535" s="7"/>
      <c r="Y535" s="7"/>
      <c r="Z535" s="7"/>
    </row>
    <row r="536" spans="1:26" ht="12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W536" s="7"/>
      <c r="X536" s="7"/>
      <c r="Y536" s="7"/>
      <c r="Z536" s="7"/>
    </row>
    <row r="537" spans="1:26" ht="12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W537" s="7"/>
      <c r="X537" s="7"/>
      <c r="Y537" s="7"/>
      <c r="Z537" s="7"/>
    </row>
    <row r="538" spans="1:26" ht="12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W538" s="7"/>
      <c r="X538" s="7"/>
      <c r="Y538" s="7"/>
      <c r="Z538" s="7"/>
    </row>
    <row r="539" spans="1:26" ht="12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W539" s="7"/>
      <c r="X539" s="7"/>
      <c r="Y539" s="7"/>
      <c r="Z539" s="7"/>
    </row>
    <row r="540" spans="1:26" ht="12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W540" s="7"/>
      <c r="X540" s="7"/>
      <c r="Y540" s="7"/>
      <c r="Z540" s="7"/>
    </row>
    <row r="541" spans="1:26" ht="12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W541" s="7"/>
      <c r="X541" s="7"/>
      <c r="Y541" s="7"/>
      <c r="Z541" s="7"/>
    </row>
    <row r="542" spans="1:26" ht="12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W542" s="7"/>
      <c r="X542" s="7"/>
      <c r="Y542" s="7"/>
      <c r="Z542" s="7"/>
    </row>
    <row r="543" spans="1:26" ht="12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W543" s="7"/>
      <c r="X543" s="7"/>
      <c r="Y543" s="7"/>
      <c r="Z543" s="7"/>
    </row>
    <row r="544" spans="1:26" ht="12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W544" s="7"/>
      <c r="X544" s="7"/>
      <c r="Y544" s="7"/>
      <c r="Z544" s="7"/>
    </row>
    <row r="545" spans="1:26" ht="12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W545" s="7"/>
      <c r="X545" s="7"/>
      <c r="Y545" s="7"/>
      <c r="Z545" s="7"/>
    </row>
    <row r="546" spans="1:26" ht="12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W546" s="7"/>
      <c r="X546" s="7"/>
      <c r="Y546" s="7"/>
      <c r="Z546" s="7"/>
    </row>
    <row r="547" spans="1:26" ht="12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W547" s="7"/>
      <c r="X547" s="7"/>
      <c r="Y547" s="7"/>
      <c r="Z547" s="7"/>
    </row>
    <row r="548" spans="1:26" ht="12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W548" s="7"/>
      <c r="X548" s="7"/>
      <c r="Y548" s="7"/>
      <c r="Z548" s="7"/>
    </row>
    <row r="549" spans="1:26" ht="12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W549" s="7"/>
      <c r="X549" s="7"/>
      <c r="Y549" s="7"/>
      <c r="Z549" s="7"/>
    </row>
    <row r="550" spans="1:26" ht="12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W550" s="7"/>
      <c r="X550" s="7"/>
      <c r="Y550" s="7"/>
      <c r="Z550" s="7"/>
    </row>
    <row r="551" spans="1:26" ht="12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W551" s="7"/>
      <c r="X551" s="7"/>
      <c r="Y551" s="7"/>
      <c r="Z551" s="7"/>
    </row>
    <row r="552" spans="1:26" ht="12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W552" s="7"/>
      <c r="X552" s="7"/>
      <c r="Y552" s="7"/>
      <c r="Z552" s="7"/>
    </row>
    <row r="553" spans="1:26" ht="12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W553" s="7"/>
      <c r="X553" s="7"/>
      <c r="Y553" s="7"/>
      <c r="Z553" s="7"/>
    </row>
    <row r="554" spans="1:26" ht="12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W554" s="7"/>
      <c r="X554" s="7"/>
      <c r="Y554" s="7"/>
      <c r="Z554" s="7"/>
    </row>
    <row r="555" spans="1:26" ht="12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W555" s="7"/>
      <c r="X555" s="7"/>
      <c r="Y555" s="7"/>
      <c r="Z555" s="7"/>
    </row>
    <row r="556" spans="1:26" ht="12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W556" s="7"/>
      <c r="X556" s="7"/>
      <c r="Y556" s="7"/>
      <c r="Z556" s="7"/>
    </row>
    <row r="557" spans="1:26" ht="12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W557" s="7"/>
      <c r="X557" s="7"/>
      <c r="Y557" s="7"/>
      <c r="Z557" s="7"/>
    </row>
    <row r="558" spans="1:26" ht="12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W558" s="7"/>
      <c r="X558" s="7"/>
      <c r="Y558" s="7"/>
      <c r="Z558" s="7"/>
    </row>
    <row r="559" spans="1:26" ht="12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W559" s="7"/>
      <c r="X559" s="7"/>
      <c r="Y559" s="7"/>
      <c r="Z559" s="7"/>
    </row>
    <row r="560" spans="1:26" ht="12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W560" s="7"/>
      <c r="X560" s="7"/>
      <c r="Y560" s="7"/>
      <c r="Z560" s="7"/>
    </row>
    <row r="561" spans="1:26" ht="12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W561" s="7"/>
      <c r="X561" s="7"/>
      <c r="Y561" s="7"/>
      <c r="Z561" s="7"/>
    </row>
    <row r="562" spans="1:26" ht="12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W562" s="7"/>
      <c r="X562" s="7"/>
      <c r="Y562" s="7"/>
      <c r="Z562" s="7"/>
    </row>
    <row r="563" spans="1:26" ht="12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W563" s="7"/>
      <c r="X563" s="7"/>
      <c r="Y563" s="7"/>
      <c r="Z563" s="7"/>
    </row>
    <row r="564" spans="1:26" ht="12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W564" s="7"/>
      <c r="X564" s="7"/>
      <c r="Y564" s="7"/>
      <c r="Z564" s="7"/>
    </row>
    <row r="565" spans="1:26" ht="12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W565" s="7"/>
      <c r="X565" s="7"/>
      <c r="Y565" s="7"/>
      <c r="Z565" s="7"/>
    </row>
    <row r="566" spans="1:26" ht="12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W566" s="7"/>
      <c r="X566" s="7"/>
      <c r="Y566" s="7"/>
      <c r="Z566" s="7"/>
    </row>
    <row r="567" spans="1:26" ht="12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W567" s="7"/>
      <c r="X567" s="7"/>
      <c r="Y567" s="7"/>
      <c r="Z567" s="7"/>
    </row>
    <row r="568" spans="1:26" ht="12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W568" s="7"/>
      <c r="X568" s="7"/>
      <c r="Y568" s="7"/>
      <c r="Z568" s="7"/>
    </row>
    <row r="569" spans="1:26" ht="12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W569" s="7"/>
      <c r="X569" s="7"/>
      <c r="Y569" s="7"/>
      <c r="Z569" s="7"/>
    </row>
    <row r="570" spans="1:26" ht="12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W570" s="7"/>
      <c r="X570" s="7"/>
      <c r="Y570" s="7"/>
      <c r="Z570" s="7"/>
    </row>
    <row r="571" spans="1:26" ht="12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W571" s="7"/>
      <c r="X571" s="7"/>
      <c r="Y571" s="7"/>
      <c r="Z571" s="7"/>
    </row>
    <row r="572" spans="1:26" ht="12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W572" s="7"/>
      <c r="X572" s="7"/>
      <c r="Y572" s="7"/>
      <c r="Z572" s="7"/>
    </row>
    <row r="573" spans="1:26" ht="12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W573" s="7"/>
      <c r="X573" s="7"/>
      <c r="Y573" s="7"/>
      <c r="Z573" s="7"/>
    </row>
    <row r="574" spans="1:26" ht="12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W574" s="7"/>
      <c r="X574" s="7"/>
      <c r="Y574" s="7"/>
      <c r="Z574" s="7"/>
    </row>
    <row r="575" spans="1:26" ht="12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W575" s="7"/>
      <c r="X575" s="7"/>
      <c r="Y575" s="7"/>
      <c r="Z575" s="7"/>
    </row>
    <row r="576" spans="1:26" ht="12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W576" s="7"/>
      <c r="X576" s="7"/>
      <c r="Y576" s="7"/>
      <c r="Z576" s="7"/>
    </row>
    <row r="577" spans="1:26" ht="12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W577" s="7"/>
      <c r="X577" s="7"/>
      <c r="Y577" s="7"/>
      <c r="Z577" s="7"/>
    </row>
    <row r="578" spans="1:26" ht="12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W578" s="7"/>
      <c r="X578" s="7"/>
      <c r="Y578" s="7"/>
      <c r="Z578" s="7"/>
    </row>
    <row r="579" spans="1:26" ht="12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W579" s="7"/>
      <c r="X579" s="7"/>
      <c r="Y579" s="7"/>
      <c r="Z579" s="7"/>
    </row>
    <row r="580" spans="1:26" ht="12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W580" s="7"/>
      <c r="X580" s="7"/>
      <c r="Y580" s="7"/>
      <c r="Z580" s="7"/>
    </row>
    <row r="581" spans="1:26" ht="12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W581" s="7"/>
      <c r="X581" s="7"/>
      <c r="Y581" s="7"/>
      <c r="Z581" s="7"/>
    </row>
    <row r="582" spans="1:26" ht="12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W582" s="7"/>
      <c r="X582" s="7"/>
      <c r="Y582" s="7"/>
      <c r="Z582" s="7"/>
    </row>
    <row r="583" spans="1:26" ht="12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W583" s="7"/>
      <c r="X583" s="7"/>
      <c r="Y583" s="7"/>
      <c r="Z583" s="7"/>
    </row>
    <row r="584" spans="1:26" ht="12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W584" s="7"/>
      <c r="X584" s="7"/>
      <c r="Y584" s="7"/>
      <c r="Z584" s="7"/>
    </row>
    <row r="585" spans="1:26" ht="12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W585" s="7"/>
      <c r="X585" s="7"/>
      <c r="Y585" s="7"/>
      <c r="Z585" s="7"/>
    </row>
    <row r="586" spans="1:26" ht="12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W586" s="7"/>
      <c r="X586" s="7"/>
      <c r="Y586" s="7"/>
      <c r="Z586" s="7"/>
    </row>
    <row r="587" spans="1:26" ht="12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W587" s="7"/>
      <c r="X587" s="7"/>
      <c r="Y587" s="7"/>
      <c r="Z587" s="7"/>
    </row>
    <row r="588" spans="1:26" ht="12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W588" s="7"/>
      <c r="X588" s="7"/>
      <c r="Y588" s="7"/>
      <c r="Z588" s="7"/>
    </row>
    <row r="589" spans="1:26" ht="12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W589" s="7"/>
      <c r="X589" s="7"/>
      <c r="Y589" s="7"/>
      <c r="Z589" s="7"/>
    </row>
    <row r="590" spans="1:26" ht="12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W590" s="7"/>
      <c r="X590" s="7"/>
      <c r="Y590" s="7"/>
      <c r="Z590" s="7"/>
    </row>
    <row r="591" spans="1:26" ht="12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W591" s="7"/>
      <c r="X591" s="7"/>
      <c r="Y591" s="7"/>
      <c r="Z591" s="7"/>
    </row>
    <row r="592" spans="1:26" ht="12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W592" s="7"/>
      <c r="X592" s="7"/>
      <c r="Y592" s="7"/>
      <c r="Z592" s="7"/>
    </row>
    <row r="593" spans="1:26" ht="12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W593" s="7"/>
      <c r="X593" s="7"/>
      <c r="Y593" s="7"/>
      <c r="Z593" s="7"/>
    </row>
    <row r="594" spans="1:26" ht="12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W594" s="7"/>
      <c r="X594" s="7"/>
      <c r="Y594" s="7"/>
      <c r="Z594" s="7"/>
    </row>
    <row r="595" spans="1:26" ht="12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W595" s="7"/>
      <c r="X595" s="7"/>
      <c r="Y595" s="7"/>
      <c r="Z595" s="7"/>
    </row>
    <row r="596" spans="1:26" ht="12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W596" s="7"/>
      <c r="X596" s="7"/>
      <c r="Y596" s="7"/>
      <c r="Z596" s="7"/>
    </row>
    <row r="597" spans="1:26" ht="12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W597" s="7"/>
      <c r="X597" s="7"/>
      <c r="Y597" s="7"/>
      <c r="Z597" s="7"/>
    </row>
    <row r="598" spans="1:26" ht="12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W598" s="7"/>
      <c r="X598" s="7"/>
      <c r="Y598" s="7"/>
      <c r="Z598" s="7"/>
    </row>
    <row r="599" spans="1:26" ht="12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W599" s="7"/>
      <c r="X599" s="7"/>
      <c r="Y599" s="7"/>
      <c r="Z599" s="7"/>
    </row>
    <row r="600" spans="1:26" ht="12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W600" s="7"/>
      <c r="X600" s="7"/>
      <c r="Y600" s="7"/>
      <c r="Z600" s="7"/>
    </row>
    <row r="601" spans="1:26" ht="12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W601" s="7"/>
      <c r="X601" s="7"/>
      <c r="Y601" s="7"/>
      <c r="Z601" s="7"/>
    </row>
    <row r="602" spans="1:26" ht="12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W602" s="7"/>
      <c r="X602" s="7"/>
      <c r="Y602" s="7"/>
      <c r="Z602" s="7"/>
    </row>
    <row r="603" spans="1:26" ht="12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W603" s="7"/>
      <c r="X603" s="7"/>
      <c r="Y603" s="7"/>
      <c r="Z603" s="7"/>
    </row>
    <row r="604" spans="1:26" ht="12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W604" s="7"/>
      <c r="X604" s="7"/>
      <c r="Y604" s="7"/>
      <c r="Z604" s="7"/>
    </row>
    <row r="605" spans="1:26" ht="12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W605" s="7"/>
      <c r="X605" s="7"/>
      <c r="Y605" s="7"/>
      <c r="Z605" s="7"/>
    </row>
    <row r="606" spans="1:26" ht="12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W606" s="7"/>
      <c r="X606" s="7"/>
      <c r="Y606" s="7"/>
      <c r="Z606" s="7"/>
    </row>
    <row r="607" spans="1:26" ht="12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W607" s="7"/>
      <c r="X607" s="7"/>
      <c r="Y607" s="7"/>
      <c r="Z607" s="7"/>
    </row>
    <row r="608" spans="1:26" ht="12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W608" s="7"/>
      <c r="X608" s="7"/>
      <c r="Y608" s="7"/>
      <c r="Z608" s="7"/>
    </row>
    <row r="609" spans="1:26" ht="12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W609" s="7"/>
      <c r="X609" s="7"/>
      <c r="Y609" s="7"/>
      <c r="Z609" s="7"/>
    </row>
    <row r="610" spans="1:26" ht="12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W610" s="7"/>
      <c r="X610" s="7"/>
      <c r="Y610" s="7"/>
      <c r="Z610" s="7"/>
    </row>
    <row r="611" spans="1:26" ht="12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W611" s="7"/>
      <c r="X611" s="7"/>
      <c r="Y611" s="7"/>
      <c r="Z611" s="7"/>
    </row>
    <row r="612" spans="1:26" ht="12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W612" s="7"/>
      <c r="X612" s="7"/>
      <c r="Y612" s="7"/>
      <c r="Z612" s="7"/>
    </row>
    <row r="613" spans="1:26" ht="12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W613" s="7"/>
      <c r="X613" s="7"/>
      <c r="Y613" s="7"/>
      <c r="Z613" s="7"/>
    </row>
    <row r="614" spans="1:26" ht="12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W614" s="7"/>
      <c r="X614" s="7"/>
      <c r="Y614" s="7"/>
      <c r="Z614" s="7"/>
    </row>
    <row r="615" spans="1:26" ht="12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W615" s="7"/>
      <c r="X615" s="7"/>
      <c r="Y615" s="7"/>
      <c r="Z615" s="7"/>
    </row>
    <row r="616" spans="1:26" ht="12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W616" s="7"/>
      <c r="X616" s="7"/>
      <c r="Y616" s="7"/>
      <c r="Z616" s="7"/>
    </row>
    <row r="617" spans="1:26" ht="12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W617" s="7"/>
      <c r="X617" s="7"/>
      <c r="Y617" s="7"/>
      <c r="Z617" s="7"/>
    </row>
    <row r="618" spans="1:26" ht="12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W618" s="7"/>
      <c r="X618" s="7"/>
      <c r="Y618" s="7"/>
      <c r="Z618" s="7"/>
    </row>
    <row r="619" spans="1:26" ht="12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W619" s="7"/>
      <c r="X619" s="7"/>
      <c r="Y619" s="7"/>
      <c r="Z619" s="7"/>
    </row>
    <row r="620" spans="1:26" ht="12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W620" s="7"/>
      <c r="X620" s="7"/>
      <c r="Y620" s="7"/>
      <c r="Z620" s="7"/>
    </row>
    <row r="621" spans="1:26" ht="12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W621" s="7"/>
      <c r="X621" s="7"/>
      <c r="Y621" s="7"/>
      <c r="Z621" s="7"/>
    </row>
    <row r="622" spans="1:26" ht="12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W622" s="7"/>
      <c r="X622" s="7"/>
      <c r="Y622" s="7"/>
      <c r="Z622" s="7"/>
    </row>
    <row r="623" spans="1:26" ht="12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W623" s="7"/>
      <c r="X623" s="7"/>
      <c r="Y623" s="7"/>
      <c r="Z623" s="7"/>
    </row>
    <row r="624" spans="1:26" ht="12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W624" s="7"/>
      <c r="X624" s="7"/>
      <c r="Y624" s="7"/>
      <c r="Z624" s="7"/>
    </row>
    <row r="625" spans="1:26" ht="12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W625" s="7"/>
      <c r="X625" s="7"/>
      <c r="Y625" s="7"/>
      <c r="Z625" s="7"/>
    </row>
    <row r="626" spans="1:26" ht="12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W626" s="7"/>
      <c r="X626" s="7"/>
      <c r="Y626" s="7"/>
      <c r="Z626" s="7"/>
    </row>
    <row r="627" spans="1:26" ht="12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W627" s="7"/>
      <c r="X627" s="7"/>
      <c r="Y627" s="7"/>
      <c r="Z627" s="7"/>
    </row>
    <row r="628" spans="1:26" ht="12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W628" s="7"/>
      <c r="X628" s="7"/>
      <c r="Y628" s="7"/>
      <c r="Z628" s="7"/>
    </row>
    <row r="629" spans="1:26" ht="12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W629" s="7"/>
      <c r="X629" s="7"/>
      <c r="Y629" s="7"/>
      <c r="Z629" s="7"/>
    </row>
    <row r="630" spans="1:26" ht="12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W630" s="7"/>
      <c r="X630" s="7"/>
      <c r="Y630" s="7"/>
      <c r="Z630" s="7"/>
    </row>
    <row r="631" spans="1:26" ht="12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W631" s="7"/>
      <c r="X631" s="7"/>
      <c r="Y631" s="7"/>
      <c r="Z631" s="7"/>
    </row>
    <row r="632" spans="1:26" ht="12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W632" s="7"/>
      <c r="X632" s="7"/>
      <c r="Y632" s="7"/>
      <c r="Z632" s="7"/>
    </row>
    <row r="633" spans="1:26" ht="12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W633" s="7"/>
      <c r="X633" s="7"/>
      <c r="Y633" s="7"/>
      <c r="Z633" s="7"/>
    </row>
    <row r="634" spans="1:26" ht="12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W634" s="7"/>
      <c r="X634" s="7"/>
      <c r="Y634" s="7"/>
      <c r="Z634" s="7"/>
    </row>
    <row r="635" spans="1:26" ht="12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W635" s="7"/>
      <c r="X635" s="7"/>
      <c r="Y635" s="7"/>
      <c r="Z635" s="7"/>
    </row>
    <row r="636" spans="1:26" ht="12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W636" s="7"/>
      <c r="X636" s="7"/>
      <c r="Y636" s="7"/>
      <c r="Z636" s="7"/>
    </row>
    <row r="637" spans="1:26" ht="12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W637" s="7"/>
      <c r="X637" s="7"/>
      <c r="Y637" s="7"/>
      <c r="Z637" s="7"/>
    </row>
    <row r="638" spans="1:26" ht="12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W638" s="7"/>
      <c r="X638" s="7"/>
      <c r="Y638" s="7"/>
      <c r="Z638" s="7"/>
    </row>
    <row r="639" spans="1:26" ht="12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W639" s="7"/>
      <c r="X639" s="7"/>
      <c r="Y639" s="7"/>
      <c r="Z639" s="7"/>
    </row>
    <row r="640" spans="1:26" ht="12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W640" s="7"/>
      <c r="X640" s="7"/>
      <c r="Y640" s="7"/>
      <c r="Z640" s="7"/>
    </row>
    <row r="641" spans="1:26" ht="12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W641" s="7"/>
      <c r="X641" s="7"/>
      <c r="Y641" s="7"/>
      <c r="Z641" s="7"/>
    </row>
    <row r="642" spans="1:26" ht="12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W642" s="7"/>
      <c r="X642" s="7"/>
      <c r="Y642" s="7"/>
      <c r="Z642" s="7"/>
    </row>
    <row r="643" spans="1:26" ht="12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W643" s="7"/>
      <c r="X643" s="7"/>
      <c r="Y643" s="7"/>
      <c r="Z643" s="7"/>
    </row>
    <row r="644" spans="1:26" ht="12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W644" s="7"/>
      <c r="X644" s="7"/>
      <c r="Y644" s="7"/>
      <c r="Z644" s="7"/>
    </row>
    <row r="645" spans="1:26" ht="12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W645" s="7"/>
      <c r="X645" s="7"/>
      <c r="Y645" s="7"/>
      <c r="Z645" s="7"/>
    </row>
    <row r="646" spans="1:26" ht="12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W646" s="7"/>
      <c r="X646" s="7"/>
      <c r="Y646" s="7"/>
      <c r="Z646" s="7"/>
    </row>
    <row r="647" spans="1:26" ht="12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W647" s="7"/>
      <c r="X647" s="7"/>
      <c r="Y647" s="7"/>
      <c r="Z647" s="7"/>
    </row>
    <row r="648" spans="1:26" ht="12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W648" s="7"/>
      <c r="X648" s="7"/>
      <c r="Y648" s="7"/>
      <c r="Z648" s="7"/>
    </row>
    <row r="649" spans="1:26" ht="12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W649" s="7"/>
      <c r="X649" s="7"/>
      <c r="Y649" s="7"/>
      <c r="Z649" s="7"/>
    </row>
    <row r="650" spans="1:26" ht="12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W650" s="7"/>
      <c r="X650" s="7"/>
      <c r="Y650" s="7"/>
      <c r="Z650" s="7"/>
    </row>
    <row r="651" spans="1:26" ht="12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W651" s="7"/>
      <c r="X651" s="7"/>
      <c r="Y651" s="7"/>
      <c r="Z651" s="7"/>
    </row>
    <row r="652" spans="1:26" ht="12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W652" s="7"/>
      <c r="X652" s="7"/>
      <c r="Y652" s="7"/>
      <c r="Z652" s="7"/>
    </row>
    <row r="653" spans="1:26" ht="12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W653" s="7"/>
      <c r="X653" s="7"/>
      <c r="Y653" s="7"/>
      <c r="Z653" s="7"/>
    </row>
    <row r="654" spans="1:26" ht="12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W654" s="7"/>
      <c r="X654" s="7"/>
      <c r="Y654" s="7"/>
      <c r="Z654" s="7"/>
    </row>
    <row r="655" spans="1:26" ht="12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W655" s="7"/>
      <c r="X655" s="7"/>
      <c r="Y655" s="7"/>
      <c r="Z655" s="7"/>
    </row>
    <row r="656" spans="1:26" ht="12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W656" s="7"/>
      <c r="X656" s="7"/>
      <c r="Y656" s="7"/>
      <c r="Z656" s="7"/>
    </row>
    <row r="657" spans="1:26" ht="12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W657" s="7"/>
      <c r="X657" s="7"/>
      <c r="Y657" s="7"/>
      <c r="Z657" s="7"/>
    </row>
    <row r="658" spans="1:26" ht="12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W658" s="7"/>
      <c r="X658" s="7"/>
      <c r="Y658" s="7"/>
      <c r="Z658" s="7"/>
    </row>
    <row r="659" spans="1:26" ht="12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W659" s="7"/>
      <c r="X659" s="7"/>
      <c r="Y659" s="7"/>
      <c r="Z659" s="7"/>
    </row>
    <row r="660" spans="1:26" ht="12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W660" s="7"/>
      <c r="X660" s="7"/>
      <c r="Y660" s="7"/>
      <c r="Z660" s="7"/>
    </row>
    <row r="661" spans="1:26" ht="12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W661" s="7"/>
      <c r="X661" s="7"/>
      <c r="Y661" s="7"/>
      <c r="Z661" s="7"/>
    </row>
    <row r="662" spans="1:26" ht="12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W662" s="7"/>
      <c r="X662" s="7"/>
      <c r="Y662" s="7"/>
      <c r="Z662" s="7"/>
    </row>
    <row r="663" spans="1:26" ht="12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W663" s="7"/>
      <c r="X663" s="7"/>
      <c r="Y663" s="7"/>
      <c r="Z663" s="7"/>
    </row>
    <row r="664" spans="1:26" ht="12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W664" s="7"/>
      <c r="X664" s="7"/>
      <c r="Y664" s="7"/>
      <c r="Z664" s="7"/>
    </row>
    <row r="665" spans="1:26" ht="12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W665" s="7"/>
      <c r="X665" s="7"/>
      <c r="Y665" s="7"/>
      <c r="Z665" s="7"/>
    </row>
    <row r="666" spans="1:26" ht="12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W666" s="7"/>
      <c r="X666" s="7"/>
      <c r="Y666" s="7"/>
      <c r="Z666" s="7"/>
    </row>
    <row r="667" spans="1:26" ht="12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W667" s="7"/>
      <c r="X667" s="7"/>
      <c r="Y667" s="7"/>
      <c r="Z667" s="7"/>
    </row>
    <row r="668" spans="1:26" ht="12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W668" s="7"/>
      <c r="X668" s="7"/>
      <c r="Y668" s="7"/>
      <c r="Z668" s="7"/>
    </row>
    <row r="669" spans="1:26" ht="12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W669" s="7"/>
      <c r="X669" s="7"/>
      <c r="Y669" s="7"/>
      <c r="Z669" s="7"/>
    </row>
    <row r="670" spans="1:26" ht="12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W670" s="7"/>
      <c r="X670" s="7"/>
      <c r="Y670" s="7"/>
      <c r="Z670" s="7"/>
    </row>
    <row r="671" spans="1:26" ht="12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W671" s="7"/>
      <c r="X671" s="7"/>
      <c r="Y671" s="7"/>
      <c r="Z671" s="7"/>
    </row>
    <row r="672" spans="1:26" ht="12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W672" s="7"/>
      <c r="X672" s="7"/>
      <c r="Y672" s="7"/>
      <c r="Z672" s="7"/>
    </row>
    <row r="673" spans="1:26" ht="12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W673" s="7"/>
      <c r="X673" s="7"/>
      <c r="Y673" s="7"/>
      <c r="Z673" s="7"/>
    </row>
    <row r="674" spans="1:26" ht="12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W674" s="7"/>
      <c r="X674" s="7"/>
      <c r="Y674" s="7"/>
      <c r="Z674" s="7"/>
    </row>
    <row r="675" spans="1:26" ht="12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W675" s="7"/>
      <c r="X675" s="7"/>
      <c r="Y675" s="7"/>
      <c r="Z675" s="7"/>
    </row>
    <row r="676" spans="1:26" ht="12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W676" s="7"/>
      <c r="X676" s="7"/>
      <c r="Y676" s="7"/>
      <c r="Z676" s="7"/>
    </row>
    <row r="677" spans="1:26" ht="12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W677" s="7"/>
      <c r="X677" s="7"/>
      <c r="Y677" s="7"/>
      <c r="Z677" s="7"/>
    </row>
    <row r="678" spans="1:26" ht="12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W678" s="7"/>
      <c r="X678" s="7"/>
      <c r="Y678" s="7"/>
      <c r="Z678" s="7"/>
    </row>
    <row r="679" spans="1:26" ht="12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W679" s="7"/>
      <c r="X679" s="7"/>
      <c r="Y679" s="7"/>
      <c r="Z679" s="7"/>
    </row>
    <row r="680" spans="1:26" ht="12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W680" s="7"/>
      <c r="X680" s="7"/>
      <c r="Y680" s="7"/>
      <c r="Z680" s="7"/>
    </row>
    <row r="681" spans="1:26" ht="12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W681" s="7"/>
      <c r="X681" s="7"/>
      <c r="Y681" s="7"/>
      <c r="Z681" s="7"/>
    </row>
    <row r="682" spans="1:26" ht="12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W682" s="7"/>
      <c r="X682" s="7"/>
      <c r="Y682" s="7"/>
      <c r="Z682" s="7"/>
    </row>
    <row r="683" spans="1:26" ht="12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W683" s="7"/>
      <c r="X683" s="7"/>
      <c r="Y683" s="7"/>
      <c r="Z683" s="7"/>
    </row>
    <row r="684" spans="1:26" ht="12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W684" s="7"/>
      <c r="X684" s="7"/>
      <c r="Y684" s="7"/>
      <c r="Z684" s="7"/>
    </row>
    <row r="685" spans="1:26" ht="12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W685" s="7"/>
      <c r="X685" s="7"/>
      <c r="Y685" s="7"/>
      <c r="Z685" s="7"/>
    </row>
    <row r="686" spans="1:26" ht="12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W686" s="7"/>
      <c r="X686" s="7"/>
      <c r="Y686" s="7"/>
      <c r="Z686" s="7"/>
    </row>
    <row r="687" spans="1:26" ht="12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W687" s="7"/>
      <c r="X687" s="7"/>
      <c r="Y687" s="7"/>
      <c r="Z687" s="7"/>
    </row>
    <row r="688" spans="1:26" ht="12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W688" s="7"/>
      <c r="X688" s="7"/>
      <c r="Y688" s="7"/>
      <c r="Z688" s="7"/>
    </row>
    <row r="689" spans="1:26" ht="12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W689" s="7"/>
      <c r="X689" s="7"/>
      <c r="Y689" s="7"/>
      <c r="Z689" s="7"/>
    </row>
    <row r="690" spans="1:26" ht="12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W690" s="7"/>
      <c r="X690" s="7"/>
      <c r="Y690" s="7"/>
      <c r="Z690" s="7"/>
    </row>
    <row r="691" spans="1:26" ht="12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W691" s="7"/>
      <c r="X691" s="7"/>
      <c r="Y691" s="7"/>
      <c r="Z691" s="7"/>
    </row>
    <row r="692" spans="1:26" ht="12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W692" s="7"/>
      <c r="X692" s="7"/>
      <c r="Y692" s="7"/>
      <c r="Z692" s="7"/>
    </row>
    <row r="693" spans="1:26" ht="12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W693" s="7"/>
      <c r="X693" s="7"/>
      <c r="Y693" s="7"/>
      <c r="Z693" s="7"/>
    </row>
    <row r="694" spans="1:26" ht="12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W694" s="7"/>
      <c r="X694" s="7"/>
      <c r="Y694" s="7"/>
      <c r="Z694" s="7"/>
    </row>
    <row r="695" spans="1:26" ht="12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W695" s="7"/>
      <c r="X695" s="7"/>
      <c r="Y695" s="7"/>
      <c r="Z695" s="7"/>
    </row>
    <row r="696" spans="1:26" ht="12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W696" s="7"/>
      <c r="X696" s="7"/>
      <c r="Y696" s="7"/>
      <c r="Z696" s="7"/>
    </row>
    <row r="697" spans="1:26" ht="12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W697" s="7"/>
      <c r="X697" s="7"/>
      <c r="Y697" s="7"/>
      <c r="Z697" s="7"/>
    </row>
    <row r="698" spans="1:26" ht="12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W698" s="7"/>
      <c r="X698" s="7"/>
      <c r="Y698" s="7"/>
      <c r="Z698" s="7"/>
    </row>
    <row r="699" spans="1:26" ht="12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W699" s="7"/>
      <c r="X699" s="7"/>
      <c r="Y699" s="7"/>
      <c r="Z699" s="7"/>
    </row>
    <row r="700" spans="1:26" ht="12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W700" s="7"/>
      <c r="X700" s="7"/>
      <c r="Y700" s="7"/>
      <c r="Z700" s="7"/>
    </row>
    <row r="701" spans="1:26" ht="12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W701" s="7"/>
      <c r="X701" s="7"/>
      <c r="Y701" s="7"/>
      <c r="Z701" s="7"/>
    </row>
    <row r="702" spans="1:26" ht="12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W702" s="7"/>
      <c r="X702" s="7"/>
      <c r="Y702" s="7"/>
      <c r="Z702" s="7"/>
    </row>
    <row r="703" spans="1:26" ht="12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W703" s="7"/>
      <c r="X703" s="7"/>
      <c r="Y703" s="7"/>
      <c r="Z703" s="7"/>
    </row>
    <row r="704" spans="1:26" ht="12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W704" s="7"/>
      <c r="X704" s="7"/>
      <c r="Y704" s="7"/>
      <c r="Z704" s="7"/>
    </row>
    <row r="705" spans="1:26" ht="12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W705" s="7"/>
      <c r="X705" s="7"/>
      <c r="Y705" s="7"/>
      <c r="Z705" s="7"/>
    </row>
    <row r="706" spans="1:26" ht="12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W706" s="7"/>
      <c r="X706" s="7"/>
      <c r="Y706" s="7"/>
      <c r="Z706" s="7"/>
    </row>
    <row r="707" spans="1:26" ht="12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W707" s="7"/>
      <c r="X707" s="7"/>
      <c r="Y707" s="7"/>
      <c r="Z707" s="7"/>
    </row>
    <row r="708" spans="1:26" ht="12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W708" s="7"/>
      <c r="X708" s="7"/>
      <c r="Y708" s="7"/>
      <c r="Z708" s="7"/>
    </row>
    <row r="709" spans="1:26" ht="12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W709" s="7"/>
      <c r="X709" s="7"/>
      <c r="Y709" s="7"/>
      <c r="Z709" s="7"/>
    </row>
    <row r="710" spans="1:26" ht="12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W710" s="7"/>
      <c r="X710" s="7"/>
      <c r="Y710" s="7"/>
      <c r="Z710" s="7"/>
    </row>
    <row r="711" spans="1:26" ht="12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W711" s="7"/>
      <c r="X711" s="7"/>
      <c r="Y711" s="7"/>
      <c r="Z711" s="7"/>
    </row>
    <row r="712" spans="1:26" ht="12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W712" s="7"/>
      <c r="X712" s="7"/>
      <c r="Y712" s="7"/>
      <c r="Z712" s="7"/>
    </row>
    <row r="713" spans="1:26" ht="12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W713" s="7"/>
      <c r="X713" s="7"/>
      <c r="Y713" s="7"/>
      <c r="Z713" s="7"/>
    </row>
    <row r="714" spans="1:26" ht="12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W714" s="7"/>
      <c r="X714" s="7"/>
      <c r="Y714" s="7"/>
      <c r="Z714" s="7"/>
    </row>
    <row r="715" spans="1:26" ht="12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W715" s="7"/>
      <c r="X715" s="7"/>
      <c r="Y715" s="7"/>
      <c r="Z715" s="7"/>
    </row>
    <row r="716" spans="1:26" ht="12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W716" s="7"/>
      <c r="X716" s="7"/>
      <c r="Y716" s="7"/>
      <c r="Z716" s="7"/>
    </row>
    <row r="717" spans="1:26" ht="12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W717" s="7"/>
      <c r="X717" s="7"/>
      <c r="Y717" s="7"/>
      <c r="Z717" s="7"/>
    </row>
    <row r="718" spans="1:26" ht="12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W718" s="7"/>
      <c r="X718" s="7"/>
      <c r="Y718" s="7"/>
      <c r="Z718" s="7"/>
    </row>
    <row r="719" spans="1:26" ht="12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W719" s="7"/>
      <c r="X719" s="7"/>
      <c r="Y719" s="7"/>
      <c r="Z719" s="7"/>
    </row>
    <row r="720" spans="1:26" ht="12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W720" s="7"/>
      <c r="X720" s="7"/>
      <c r="Y720" s="7"/>
      <c r="Z720" s="7"/>
    </row>
    <row r="721" spans="1:26" ht="12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W721" s="7"/>
      <c r="X721" s="7"/>
      <c r="Y721" s="7"/>
      <c r="Z721" s="7"/>
    </row>
    <row r="722" spans="1:26" ht="12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W722" s="7"/>
      <c r="X722" s="7"/>
      <c r="Y722" s="7"/>
      <c r="Z722" s="7"/>
    </row>
    <row r="723" spans="1:26" ht="12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W723" s="7"/>
      <c r="X723" s="7"/>
      <c r="Y723" s="7"/>
      <c r="Z723" s="7"/>
    </row>
    <row r="724" spans="1:26" ht="12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W724" s="7"/>
      <c r="X724" s="7"/>
      <c r="Y724" s="7"/>
      <c r="Z724" s="7"/>
    </row>
    <row r="725" spans="1:26" ht="12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W725" s="7"/>
      <c r="X725" s="7"/>
      <c r="Y725" s="7"/>
      <c r="Z725" s="7"/>
    </row>
    <row r="726" spans="1:26" ht="12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W726" s="7"/>
      <c r="X726" s="7"/>
      <c r="Y726" s="7"/>
      <c r="Z726" s="7"/>
    </row>
    <row r="727" spans="1:26" ht="12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W727" s="7"/>
      <c r="X727" s="7"/>
      <c r="Y727" s="7"/>
      <c r="Z727" s="7"/>
    </row>
    <row r="728" spans="1:26" ht="12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W728" s="7"/>
      <c r="X728" s="7"/>
      <c r="Y728" s="7"/>
      <c r="Z728" s="7"/>
    </row>
    <row r="729" spans="1:26" ht="12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W729" s="7"/>
      <c r="X729" s="7"/>
      <c r="Y729" s="7"/>
      <c r="Z729" s="7"/>
    </row>
    <row r="730" spans="1:26" ht="12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W730" s="7"/>
      <c r="X730" s="7"/>
      <c r="Y730" s="7"/>
      <c r="Z730" s="7"/>
    </row>
    <row r="731" spans="1:26" ht="12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W731" s="7"/>
      <c r="X731" s="7"/>
      <c r="Y731" s="7"/>
      <c r="Z731" s="7"/>
    </row>
    <row r="732" spans="1:26" ht="12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W732" s="7"/>
      <c r="X732" s="7"/>
      <c r="Y732" s="7"/>
      <c r="Z732" s="7"/>
    </row>
    <row r="733" spans="1:26" ht="12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W733" s="7"/>
      <c r="X733" s="7"/>
      <c r="Y733" s="7"/>
      <c r="Z733" s="7"/>
    </row>
    <row r="734" spans="1:26" ht="12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W734" s="7"/>
      <c r="X734" s="7"/>
      <c r="Y734" s="7"/>
      <c r="Z734" s="7"/>
    </row>
    <row r="735" spans="1:26" ht="12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W735" s="7"/>
      <c r="X735" s="7"/>
      <c r="Y735" s="7"/>
      <c r="Z735" s="7"/>
    </row>
    <row r="736" spans="1:26" ht="12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W736" s="7"/>
      <c r="X736" s="7"/>
      <c r="Y736" s="7"/>
      <c r="Z736" s="7"/>
    </row>
    <row r="737" spans="1:26" ht="12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W737" s="7"/>
      <c r="X737" s="7"/>
      <c r="Y737" s="7"/>
      <c r="Z737" s="7"/>
    </row>
    <row r="738" spans="1:26" ht="12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W738" s="7"/>
      <c r="X738" s="7"/>
      <c r="Y738" s="7"/>
      <c r="Z738" s="7"/>
    </row>
    <row r="739" spans="1:26" ht="12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W739" s="7"/>
      <c r="X739" s="7"/>
      <c r="Y739" s="7"/>
      <c r="Z739" s="7"/>
    </row>
    <row r="740" spans="1:26" ht="12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W740" s="7"/>
      <c r="X740" s="7"/>
      <c r="Y740" s="7"/>
      <c r="Z740" s="7"/>
    </row>
    <row r="741" spans="1:26" ht="12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W741" s="7"/>
      <c r="X741" s="7"/>
      <c r="Y741" s="7"/>
      <c r="Z741" s="7"/>
    </row>
    <row r="742" spans="1:26" ht="12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W742" s="7"/>
      <c r="X742" s="7"/>
      <c r="Y742" s="7"/>
      <c r="Z742" s="7"/>
    </row>
    <row r="743" spans="1:26" ht="12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W743" s="7"/>
      <c r="X743" s="7"/>
      <c r="Y743" s="7"/>
      <c r="Z743" s="7"/>
    </row>
    <row r="744" spans="1:26" ht="12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W744" s="7"/>
      <c r="X744" s="7"/>
      <c r="Y744" s="7"/>
      <c r="Z744" s="7"/>
    </row>
    <row r="745" spans="1:26" ht="12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W745" s="7"/>
      <c r="X745" s="7"/>
      <c r="Y745" s="7"/>
      <c r="Z745" s="7"/>
    </row>
    <row r="746" spans="1:26" ht="12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W746" s="7"/>
      <c r="X746" s="7"/>
      <c r="Y746" s="7"/>
      <c r="Z746" s="7"/>
    </row>
    <row r="747" spans="1:26" ht="12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W747" s="7"/>
      <c r="X747" s="7"/>
      <c r="Y747" s="7"/>
      <c r="Z747" s="7"/>
    </row>
    <row r="748" spans="1:26" ht="12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W748" s="7"/>
      <c r="X748" s="7"/>
      <c r="Y748" s="7"/>
      <c r="Z748" s="7"/>
    </row>
    <row r="749" spans="1:26" ht="12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W749" s="7"/>
      <c r="X749" s="7"/>
      <c r="Y749" s="7"/>
      <c r="Z749" s="7"/>
    </row>
    <row r="750" spans="1:26" ht="12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W750" s="7"/>
      <c r="X750" s="7"/>
      <c r="Y750" s="7"/>
      <c r="Z750" s="7"/>
    </row>
    <row r="751" spans="1:26" ht="12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W751" s="7"/>
      <c r="X751" s="7"/>
      <c r="Y751" s="7"/>
      <c r="Z751" s="7"/>
    </row>
    <row r="752" spans="1:26" ht="12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W752" s="7"/>
      <c r="X752" s="7"/>
      <c r="Y752" s="7"/>
      <c r="Z752" s="7"/>
    </row>
    <row r="753" spans="1:26" ht="12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W753" s="7"/>
      <c r="X753" s="7"/>
      <c r="Y753" s="7"/>
      <c r="Z753" s="7"/>
    </row>
    <row r="754" spans="1:26" ht="12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W754" s="7"/>
      <c r="X754" s="7"/>
      <c r="Y754" s="7"/>
      <c r="Z754" s="7"/>
    </row>
    <row r="755" spans="1:26" ht="12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W755" s="7"/>
      <c r="X755" s="7"/>
      <c r="Y755" s="7"/>
      <c r="Z755" s="7"/>
    </row>
    <row r="756" spans="1:26" ht="12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W756" s="7"/>
      <c r="X756" s="7"/>
      <c r="Y756" s="7"/>
      <c r="Z756" s="7"/>
    </row>
    <row r="757" spans="1:26" ht="12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W757" s="7"/>
      <c r="X757" s="7"/>
      <c r="Y757" s="7"/>
      <c r="Z757" s="7"/>
    </row>
    <row r="758" spans="1:26" ht="12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W758" s="7"/>
      <c r="X758" s="7"/>
      <c r="Y758" s="7"/>
      <c r="Z758" s="7"/>
    </row>
    <row r="759" spans="1:26" ht="12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W759" s="7"/>
      <c r="X759" s="7"/>
      <c r="Y759" s="7"/>
      <c r="Z759" s="7"/>
    </row>
    <row r="760" spans="1:26" ht="12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W760" s="7"/>
      <c r="X760" s="7"/>
      <c r="Y760" s="7"/>
      <c r="Z760" s="7"/>
    </row>
    <row r="761" spans="1:26" ht="12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W761" s="7"/>
      <c r="X761" s="7"/>
      <c r="Y761" s="7"/>
      <c r="Z761" s="7"/>
    </row>
    <row r="762" spans="1:26" ht="12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W762" s="7"/>
      <c r="X762" s="7"/>
      <c r="Y762" s="7"/>
      <c r="Z762" s="7"/>
    </row>
    <row r="763" spans="1:26" ht="12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W763" s="7"/>
      <c r="X763" s="7"/>
      <c r="Y763" s="7"/>
      <c r="Z763" s="7"/>
    </row>
    <row r="764" spans="1:26" ht="12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W764" s="7"/>
      <c r="X764" s="7"/>
      <c r="Y764" s="7"/>
      <c r="Z764" s="7"/>
    </row>
    <row r="765" spans="1:26" ht="12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W765" s="7"/>
      <c r="X765" s="7"/>
      <c r="Y765" s="7"/>
      <c r="Z765" s="7"/>
    </row>
    <row r="766" spans="1:26" ht="12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W766" s="7"/>
      <c r="X766" s="7"/>
      <c r="Y766" s="7"/>
      <c r="Z766" s="7"/>
    </row>
    <row r="767" spans="1:26" ht="12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W767" s="7"/>
      <c r="X767" s="7"/>
      <c r="Y767" s="7"/>
      <c r="Z767" s="7"/>
    </row>
    <row r="768" spans="1:26" ht="12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W768" s="7"/>
      <c r="X768" s="7"/>
      <c r="Y768" s="7"/>
      <c r="Z768" s="7"/>
    </row>
    <row r="769" spans="1:26" ht="12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W769" s="7"/>
      <c r="X769" s="7"/>
      <c r="Y769" s="7"/>
      <c r="Z769" s="7"/>
    </row>
    <row r="770" spans="1:26" ht="12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W770" s="7"/>
      <c r="X770" s="7"/>
      <c r="Y770" s="7"/>
      <c r="Z770" s="7"/>
    </row>
    <row r="771" spans="1:26" ht="12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W771" s="7"/>
      <c r="X771" s="7"/>
      <c r="Y771" s="7"/>
      <c r="Z771" s="7"/>
    </row>
    <row r="772" spans="1:26" ht="12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W772" s="7"/>
      <c r="X772" s="7"/>
      <c r="Y772" s="7"/>
      <c r="Z772" s="7"/>
    </row>
    <row r="773" spans="1:26" ht="12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W773" s="7"/>
      <c r="X773" s="7"/>
      <c r="Y773" s="7"/>
      <c r="Z773" s="7"/>
    </row>
    <row r="774" spans="1:26" ht="12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W774" s="7"/>
      <c r="X774" s="7"/>
      <c r="Y774" s="7"/>
      <c r="Z774" s="7"/>
    </row>
    <row r="775" spans="1:26" ht="12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W775" s="7"/>
      <c r="X775" s="7"/>
      <c r="Y775" s="7"/>
      <c r="Z775" s="7"/>
    </row>
    <row r="776" spans="1:26" ht="12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W776" s="7"/>
      <c r="X776" s="7"/>
      <c r="Y776" s="7"/>
      <c r="Z776" s="7"/>
    </row>
    <row r="777" spans="1:26" ht="12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W777" s="7"/>
      <c r="X777" s="7"/>
      <c r="Y777" s="7"/>
      <c r="Z777" s="7"/>
    </row>
    <row r="778" spans="1:26" ht="12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W778" s="7"/>
      <c r="X778" s="7"/>
      <c r="Y778" s="7"/>
      <c r="Z778" s="7"/>
    </row>
    <row r="779" spans="1:26" ht="12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W779" s="7"/>
      <c r="X779" s="7"/>
      <c r="Y779" s="7"/>
      <c r="Z779" s="7"/>
    </row>
    <row r="780" spans="1:26" ht="12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W780" s="7"/>
      <c r="X780" s="7"/>
      <c r="Y780" s="7"/>
      <c r="Z780" s="7"/>
    </row>
    <row r="781" spans="1:26" ht="12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W781" s="7"/>
      <c r="X781" s="7"/>
      <c r="Y781" s="7"/>
      <c r="Z781" s="7"/>
    </row>
    <row r="782" spans="1:26" ht="12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W782" s="7"/>
      <c r="X782" s="7"/>
      <c r="Y782" s="7"/>
      <c r="Z782" s="7"/>
    </row>
    <row r="783" spans="1:26" ht="12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W783" s="7"/>
      <c r="X783" s="7"/>
      <c r="Y783" s="7"/>
      <c r="Z783" s="7"/>
    </row>
    <row r="784" spans="1:26" ht="12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W784" s="7"/>
      <c r="X784" s="7"/>
      <c r="Y784" s="7"/>
      <c r="Z784" s="7"/>
    </row>
    <row r="785" spans="1:26" ht="12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W785" s="7"/>
      <c r="X785" s="7"/>
      <c r="Y785" s="7"/>
      <c r="Z785" s="7"/>
    </row>
    <row r="786" spans="1:26" ht="12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W786" s="7"/>
      <c r="X786" s="7"/>
      <c r="Y786" s="7"/>
      <c r="Z786" s="7"/>
    </row>
    <row r="787" spans="1:26" ht="12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W787" s="7"/>
      <c r="X787" s="7"/>
      <c r="Y787" s="7"/>
      <c r="Z787" s="7"/>
    </row>
    <row r="788" spans="1:26" ht="12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W788" s="7"/>
      <c r="X788" s="7"/>
      <c r="Y788" s="7"/>
      <c r="Z788" s="7"/>
    </row>
    <row r="789" spans="1:26" ht="12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W789" s="7"/>
      <c r="X789" s="7"/>
      <c r="Y789" s="7"/>
      <c r="Z789" s="7"/>
    </row>
    <row r="790" spans="1:26" ht="12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W790" s="7"/>
      <c r="X790" s="7"/>
      <c r="Y790" s="7"/>
      <c r="Z790" s="7"/>
    </row>
    <row r="791" spans="1:26" ht="12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W791" s="7"/>
      <c r="X791" s="7"/>
      <c r="Y791" s="7"/>
      <c r="Z791" s="7"/>
    </row>
    <row r="792" spans="1:26" ht="12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W792" s="7"/>
      <c r="X792" s="7"/>
      <c r="Y792" s="7"/>
      <c r="Z792" s="7"/>
    </row>
    <row r="793" spans="1:26" ht="12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W793" s="7"/>
      <c r="X793" s="7"/>
      <c r="Y793" s="7"/>
      <c r="Z793" s="7"/>
    </row>
    <row r="794" spans="1:26" ht="12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W794" s="7"/>
      <c r="X794" s="7"/>
      <c r="Y794" s="7"/>
      <c r="Z794" s="7"/>
    </row>
    <row r="795" spans="1:26" ht="12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W795" s="7"/>
      <c r="X795" s="7"/>
      <c r="Y795" s="7"/>
      <c r="Z795" s="7"/>
    </row>
    <row r="796" spans="1:26" ht="12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W796" s="7"/>
      <c r="X796" s="7"/>
      <c r="Y796" s="7"/>
      <c r="Z796" s="7"/>
    </row>
    <row r="797" spans="1:26" ht="12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W797" s="7"/>
      <c r="X797" s="7"/>
      <c r="Y797" s="7"/>
      <c r="Z797" s="7"/>
    </row>
    <row r="798" spans="1:26" ht="12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W798" s="7"/>
      <c r="X798" s="7"/>
      <c r="Y798" s="7"/>
      <c r="Z798" s="7"/>
    </row>
    <row r="799" spans="1:26" ht="12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W799" s="7"/>
      <c r="X799" s="7"/>
      <c r="Y799" s="7"/>
      <c r="Z799" s="7"/>
    </row>
    <row r="800" spans="1:26" ht="12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W800" s="7"/>
      <c r="X800" s="7"/>
      <c r="Y800" s="7"/>
      <c r="Z800" s="7"/>
    </row>
    <row r="801" spans="1:26" ht="12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W801" s="7"/>
      <c r="X801" s="7"/>
      <c r="Y801" s="7"/>
      <c r="Z801" s="7"/>
    </row>
    <row r="802" spans="1:26" ht="12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W802" s="7"/>
      <c r="X802" s="7"/>
      <c r="Y802" s="7"/>
      <c r="Z802" s="7"/>
    </row>
    <row r="803" spans="1:26" ht="12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W803" s="7"/>
      <c r="X803" s="7"/>
      <c r="Y803" s="7"/>
      <c r="Z803" s="7"/>
    </row>
    <row r="804" spans="1:26" ht="12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W804" s="7"/>
      <c r="X804" s="7"/>
      <c r="Y804" s="7"/>
      <c r="Z804" s="7"/>
    </row>
    <row r="805" spans="1:26" ht="12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W805" s="7"/>
      <c r="X805" s="7"/>
      <c r="Y805" s="7"/>
      <c r="Z805" s="7"/>
    </row>
    <row r="806" spans="1:26" ht="12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W806" s="7"/>
      <c r="X806" s="7"/>
      <c r="Y806" s="7"/>
      <c r="Z806" s="7"/>
    </row>
    <row r="807" spans="1:26" ht="12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W807" s="7"/>
      <c r="X807" s="7"/>
      <c r="Y807" s="7"/>
      <c r="Z807" s="7"/>
    </row>
    <row r="808" spans="1:26" ht="12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W808" s="7"/>
      <c r="X808" s="7"/>
      <c r="Y808" s="7"/>
      <c r="Z808" s="7"/>
    </row>
    <row r="809" spans="1:26" ht="12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W809" s="7"/>
      <c r="X809" s="7"/>
      <c r="Y809" s="7"/>
      <c r="Z809" s="7"/>
    </row>
    <row r="810" spans="1:26" ht="12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W810" s="7"/>
      <c r="X810" s="7"/>
      <c r="Y810" s="7"/>
      <c r="Z810" s="7"/>
    </row>
    <row r="811" spans="1:26" ht="12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W811" s="7"/>
      <c r="X811" s="7"/>
      <c r="Y811" s="7"/>
      <c r="Z811" s="7"/>
    </row>
    <row r="812" spans="1:26" ht="12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W812" s="7"/>
      <c r="X812" s="7"/>
      <c r="Y812" s="7"/>
      <c r="Z812" s="7"/>
    </row>
    <row r="813" spans="1:26" ht="12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W813" s="7"/>
      <c r="X813" s="7"/>
      <c r="Y813" s="7"/>
      <c r="Z813" s="7"/>
    </row>
    <row r="814" spans="1:26" ht="12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W814" s="7"/>
      <c r="X814" s="7"/>
      <c r="Y814" s="7"/>
      <c r="Z814" s="7"/>
    </row>
    <row r="815" spans="1:26" ht="12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W815" s="7"/>
      <c r="X815" s="7"/>
      <c r="Y815" s="7"/>
      <c r="Z815" s="7"/>
    </row>
    <row r="816" spans="1:26" ht="12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W816" s="7"/>
      <c r="X816" s="7"/>
      <c r="Y816" s="7"/>
      <c r="Z816" s="7"/>
    </row>
    <row r="817" spans="1:26" ht="12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W817" s="7"/>
      <c r="X817" s="7"/>
      <c r="Y817" s="7"/>
      <c r="Z817" s="7"/>
    </row>
    <row r="818" spans="1:26" ht="12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W818" s="7"/>
      <c r="X818" s="7"/>
      <c r="Y818" s="7"/>
      <c r="Z818" s="7"/>
    </row>
    <row r="819" spans="1:26" ht="12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W819" s="7"/>
      <c r="X819" s="7"/>
      <c r="Y819" s="7"/>
      <c r="Z819" s="7"/>
    </row>
    <row r="820" spans="1:26" ht="12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W820" s="7"/>
      <c r="X820" s="7"/>
      <c r="Y820" s="7"/>
      <c r="Z820" s="7"/>
    </row>
    <row r="821" spans="1:26" ht="12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W821" s="7"/>
      <c r="X821" s="7"/>
      <c r="Y821" s="7"/>
      <c r="Z821" s="7"/>
    </row>
    <row r="822" spans="1:26" ht="12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W822" s="7"/>
      <c r="X822" s="7"/>
      <c r="Y822" s="7"/>
      <c r="Z822" s="7"/>
    </row>
    <row r="823" spans="1:26" ht="12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W823" s="7"/>
      <c r="X823" s="7"/>
      <c r="Y823" s="7"/>
      <c r="Z823" s="7"/>
    </row>
    <row r="824" spans="1:26" ht="12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W824" s="7"/>
      <c r="X824" s="7"/>
      <c r="Y824" s="7"/>
      <c r="Z824" s="7"/>
    </row>
    <row r="825" spans="1:26" ht="12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W825" s="7"/>
      <c r="X825" s="7"/>
      <c r="Y825" s="7"/>
      <c r="Z825" s="7"/>
    </row>
    <row r="826" spans="1:26" ht="12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W826" s="7"/>
      <c r="X826" s="7"/>
      <c r="Y826" s="7"/>
      <c r="Z826" s="7"/>
    </row>
    <row r="827" spans="1:26" ht="12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W827" s="7"/>
      <c r="X827" s="7"/>
      <c r="Y827" s="7"/>
      <c r="Z827" s="7"/>
    </row>
    <row r="828" spans="1:26" ht="12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W828" s="7"/>
      <c r="X828" s="7"/>
      <c r="Y828" s="7"/>
      <c r="Z828" s="7"/>
    </row>
    <row r="829" spans="1:26" ht="12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W829" s="7"/>
      <c r="X829" s="7"/>
      <c r="Y829" s="7"/>
      <c r="Z829" s="7"/>
    </row>
    <row r="830" spans="1:26" ht="12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W830" s="7"/>
      <c r="X830" s="7"/>
      <c r="Y830" s="7"/>
      <c r="Z830" s="7"/>
    </row>
    <row r="831" spans="1:26" ht="12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W831" s="7"/>
      <c r="X831" s="7"/>
      <c r="Y831" s="7"/>
      <c r="Z831" s="7"/>
    </row>
    <row r="832" spans="1:26" ht="12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W832" s="7"/>
      <c r="X832" s="7"/>
      <c r="Y832" s="7"/>
      <c r="Z832" s="7"/>
    </row>
    <row r="833" spans="1:26" ht="12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W833" s="7"/>
      <c r="X833" s="7"/>
      <c r="Y833" s="7"/>
      <c r="Z833" s="7"/>
    </row>
    <row r="834" spans="1:26" ht="12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W834" s="7"/>
      <c r="X834" s="7"/>
      <c r="Y834" s="7"/>
      <c r="Z834" s="7"/>
    </row>
    <row r="835" spans="1:26" ht="12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W835" s="7"/>
      <c r="X835" s="7"/>
      <c r="Y835" s="7"/>
      <c r="Z835" s="7"/>
    </row>
    <row r="836" spans="1:26" ht="12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W836" s="7"/>
      <c r="X836" s="7"/>
      <c r="Y836" s="7"/>
      <c r="Z836" s="7"/>
    </row>
    <row r="837" spans="1:26" ht="12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W837" s="7"/>
      <c r="X837" s="7"/>
      <c r="Y837" s="7"/>
      <c r="Z837" s="7"/>
    </row>
    <row r="838" spans="1:26" ht="12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W838" s="7"/>
      <c r="X838" s="7"/>
      <c r="Y838" s="7"/>
      <c r="Z838" s="7"/>
    </row>
    <row r="839" spans="1:26" ht="12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W839" s="7"/>
      <c r="X839" s="7"/>
      <c r="Y839" s="7"/>
      <c r="Z839" s="7"/>
    </row>
    <row r="840" spans="1:26" ht="12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W840" s="7"/>
      <c r="X840" s="7"/>
      <c r="Y840" s="7"/>
      <c r="Z840" s="7"/>
    </row>
    <row r="841" spans="1:26" ht="12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W841" s="7"/>
      <c r="X841" s="7"/>
      <c r="Y841" s="7"/>
      <c r="Z841" s="7"/>
    </row>
    <row r="842" spans="1:26" ht="12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W842" s="7"/>
      <c r="X842" s="7"/>
      <c r="Y842" s="7"/>
      <c r="Z842" s="7"/>
    </row>
    <row r="843" spans="1:26" ht="12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W843" s="7"/>
      <c r="X843" s="7"/>
      <c r="Y843" s="7"/>
      <c r="Z843" s="7"/>
    </row>
    <row r="844" spans="1:26" ht="12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W844" s="7"/>
      <c r="X844" s="7"/>
      <c r="Y844" s="7"/>
      <c r="Z844" s="7"/>
    </row>
    <row r="845" spans="1:26" ht="12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W845" s="7"/>
      <c r="X845" s="7"/>
      <c r="Y845" s="7"/>
      <c r="Z845" s="7"/>
    </row>
    <row r="846" spans="1:26" ht="12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W846" s="7"/>
      <c r="X846" s="7"/>
      <c r="Y846" s="7"/>
      <c r="Z846" s="7"/>
    </row>
    <row r="847" spans="1:26" ht="12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W847" s="7"/>
      <c r="X847" s="7"/>
      <c r="Y847" s="7"/>
      <c r="Z847" s="7"/>
    </row>
    <row r="848" spans="1:26" ht="12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W848" s="7"/>
      <c r="X848" s="7"/>
      <c r="Y848" s="7"/>
      <c r="Z848" s="7"/>
    </row>
    <row r="849" spans="1:26" ht="12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W849" s="7"/>
      <c r="X849" s="7"/>
      <c r="Y849" s="7"/>
      <c r="Z849" s="7"/>
    </row>
    <row r="850" spans="1:26" ht="12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W850" s="7"/>
      <c r="X850" s="7"/>
      <c r="Y850" s="7"/>
      <c r="Z850" s="7"/>
    </row>
    <row r="851" spans="1:26" ht="12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W851" s="7"/>
      <c r="X851" s="7"/>
      <c r="Y851" s="7"/>
      <c r="Z851" s="7"/>
    </row>
    <row r="852" spans="1:26" ht="12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W852" s="7"/>
      <c r="X852" s="7"/>
      <c r="Y852" s="7"/>
      <c r="Z852" s="7"/>
    </row>
    <row r="853" spans="1:26" ht="12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W853" s="7"/>
      <c r="X853" s="7"/>
      <c r="Y853" s="7"/>
      <c r="Z853" s="7"/>
    </row>
    <row r="854" spans="1:26" ht="12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W854" s="7"/>
      <c r="X854" s="7"/>
      <c r="Y854" s="7"/>
      <c r="Z854" s="7"/>
    </row>
    <row r="855" spans="1:26" ht="12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W855" s="7"/>
      <c r="X855" s="7"/>
      <c r="Y855" s="7"/>
      <c r="Z855" s="7"/>
    </row>
    <row r="856" spans="1:26" ht="12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W856" s="7"/>
      <c r="X856" s="7"/>
      <c r="Y856" s="7"/>
      <c r="Z856" s="7"/>
    </row>
    <row r="857" spans="1:26" ht="12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W857" s="7"/>
      <c r="X857" s="7"/>
      <c r="Y857" s="7"/>
      <c r="Z857" s="7"/>
    </row>
    <row r="858" spans="1:26" ht="12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W858" s="7"/>
      <c r="X858" s="7"/>
      <c r="Y858" s="7"/>
      <c r="Z858" s="7"/>
    </row>
    <row r="859" spans="1:26" ht="12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W859" s="7"/>
      <c r="X859" s="7"/>
      <c r="Y859" s="7"/>
      <c r="Z859" s="7"/>
    </row>
    <row r="860" spans="1:26" ht="12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W860" s="7"/>
      <c r="X860" s="7"/>
      <c r="Y860" s="7"/>
      <c r="Z860" s="7"/>
    </row>
    <row r="861" spans="1:26" ht="12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W861" s="7"/>
      <c r="X861" s="7"/>
      <c r="Y861" s="7"/>
      <c r="Z861" s="7"/>
    </row>
    <row r="862" spans="1:26" ht="12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W862" s="7"/>
      <c r="X862" s="7"/>
      <c r="Y862" s="7"/>
      <c r="Z862" s="7"/>
    </row>
    <row r="863" spans="1:26" ht="12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W863" s="7"/>
      <c r="X863" s="7"/>
      <c r="Y863" s="7"/>
      <c r="Z863" s="7"/>
    </row>
    <row r="864" spans="1:26" ht="12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W864" s="7"/>
      <c r="X864" s="7"/>
      <c r="Y864" s="7"/>
      <c r="Z864" s="7"/>
    </row>
    <row r="865" spans="1:26" ht="12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W865" s="7"/>
      <c r="X865" s="7"/>
      <c r="Y865" s="7"/>
      <c r="Z865" s="7"/>
    </row>
    <row r="866" spans="1:26" ht="12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W866" s="7"/>
      <c r="X866" s="7"/>
      <c r="Y866" s="7"/>
      <c r="Z866" s="7"/>
    </row>
    <row r="867" spans="1:26" ht="12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W867" s="7"/>
      <c r="X867" s="7"/>
      <c r="Y867" s="7"/>
      <c r="Z867" s="7"/>
    </row>
    <row r="868" spans="1:26" ht="12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W868" s="7"/>
      <c r="X868" s="7"/>
      <c r="Y868" s="7"/>
      <c r="Z868" s="7"/>
    </row>
    <row r="869" spans="1:26" ht="12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W869" s="7"/>
      <c r="X869" s="7"/>
      <c r="Y869" s="7"/>
      <c r="Z869" s="7"/>
    </row>
    <row r="870" spans="1:26" ht="12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W870" s="7"/>
      <c r="X870" s="7"/>
      <c r="Y870" s="7"/>
      <c r="Z870" s="7"/>
    </row>
    <row r="871" spans="1:26" ht="12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W871" s="7"/>
      <c r="X871" s="7"/>
      <c r="Y871" s="7"/>
      <c r="Z871" s="7"/>
    </row>
    <row r="872" spans="1:26" ht="12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W872" s="7"/>
      <c r="X872" s="7"/>
      <c r="Y872" s="7"/>
      <c r="Z872" s="7"/>
    </row>
    <row r="873" spans="1:26" ht="12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W873" s="7"/>
      <c r="X873" s="7"/>
      <c r="Y873" s="7"/>
      <c r="Z873" s="7"/>
    </row>
    <row r="874" spans="1:26" ht="12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W874" s="7"/>
      <c r="X874" s="7"/>
      <c r="Y874" s="7"/>
      <c r="Z874" s="7"/>
    </row>
    <row r="875" spans="1:26" ht="12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W875" s="7"/>
      <c r="X875" s="7"/>
      <c r="Y875" s="7"/>
      <c r="Z875" s="7"/>
    </row>
    <row r="876" spans="1:26" ht="12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W876" s="7"/>
      <c r="X876" s="7"/>
      <c r="Y876" s="7"/>
      <c r="Z876" s="7"/>
    </row>
    <row r="877" spans="1:26" ht="12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W877" s="7"/>
      <c r="X877" s="7"/>
      <c r="Y877" s="7"/>
      <c r="Z877" s="7"/>
    </row>
    <row r="878" spans="1:26" ht="12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W878" s="7"/>
      <c r="X878" s="7"/>
      <c r="Y878" s="7"/>
      <c r="Z878" s="7"/>
    </row>
    <row r="879" spans="1:26" ht="12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W879" s="7"/>
      <c r="X879" s="7"/>
      <c r="Y879" s="7"/>
      <c r="Z879" s="7"/>
    </row>
    <row r="880" spans="1:26" ht="12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W880" s="7"/>
      <c r="X880" s="7"/>
      <c r="Y880" s="7"/>
      <c r="Z880" s="7"/>
    </row>
    <row r="881" spans="1:26" ht="12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W881" s="7"/>
      <c r="X881" s="7"/>
      <c r="Y881" s="7"/>
      <c r="Z881" s="7"/>
    </row>
    <row r="882" spans="1:26" ht="12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W882" s="7"/>
      <c r="X882" s="7"/>
      <c r="Y882" s="7"/>
      <c r="Z882" s="7"/>
    </row>
    <row r="883" spans="1:26" ht="12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W883" s="7"/>
      <c r="X883" s="7"/>
      <c r="Y883" s="7"/>
      <c r="Z883" s="7"/>
    </row>
    <row r="884" spans="1:26" ht="12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W884" s="7"/>
      <c r="X884" s="7"/>
      <c r="Y884" s="7"/>
      <c r="Z884" s="7"/>
    </row>
    <row r="885" spans="1:26" ht="12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W885" s="7"/>
      <c r="X885" s="7"/>
      <c r="Y885" s="7"/>
      <c r="Z885" s="7"/>
    </row>
    <row r="886" spans="1:26" ht="12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W886" s="7"/>
      <c r="X886" s="7"/>
      <c r="Y886" s="7"/>
      <c r="Z886" s="7"/>
    </row>
    <row r="887" spans="1:26" ht="12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W887" s="7"/>
      <c r="X887" s="7"/>
      <c r="Y887" s="7"/>
      <c r="Z887" s="7"/>
    </row>
    <row r="888" spans="1:26" ht="12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W888" s="7"/>
      <c r="X888" s="7"/>
      <c r="Y888" s="7"/>
      <c r="Z888" s="7"/>
    </row>
    <row r="889" spans="1:26" ht="12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W889" s="7"/>
      <c r="X889" s="7"/>
      <c r="Y889" s="7"/>
      <c r="Z889" s="7"/>
    </row>
    <row r="890" spans="1:26" ht="12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W890" s="7"/>
      <c r="X890" s="7"/>
      <c r="Y890" s="7"/>
      <c r="Z890" s="7"/>
    </row>
    <row r="891" spans="1:26" ht="12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W891" s="7"/>
      <c r="X891" s="7"/>
      <c r="Y891" s="7"/>
      <c r="Z891" s="7"/>
    </row>
    <row r="892" spans="1:26" ht="12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W892" s="7"/>
      <c r="X892" s="7"/>
      <c r="Y892" s="7"/>
      <c r="Z892" s="7"/>
    </row>
    <row r="893" spans="1:26" ht="12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W893" s="7"/>
      <c r="X893" s="7"/>
      <c r="Y893" s="7"/>
      <c r="Z893" s="7"/>
    </row>
    <row r="894" spans="1:26" ht="12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W894" s="7"/>
      <c r="X894" s="7"/>
      <c r="Y894" s="7"/>
      <c r="Z894" s="7"/>
    </row>
    <row r="895" spans="1:26" ht="12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W895" s="7"/>
      <c r="X895" s="7"/>
      <c r="Y895" s="7"/>
      <c r="Z895" s="7"/>
    </row>
    <row r="896" spans="1:26" ht="12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W896" s="7"/>
      <c r="X896" s="7"/>
      <c r="Y896" s="7"/>
      <c r="Z896" s="7"/>
    </row>
    <row r="897" spans="1:26" ht="12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W897" s="7"/>
      <c r="X897" s="7"/>
      <c r="Y897" s="7"/>
      <c r="Z897" s="7"/>
    </row>
    <row r="898" spans="1:26" ht="12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W898" s="7"/>
      <c r="X898" s="7"/>
      <c r="Y898" s="7"/>
      <c r="Z898" s="7"/>
    </row>
    <row r="899" spans="1:26" ht="12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W899" s="7"/>
      <c r="X899" s="7"/>
      <c r="Y899" s="7"/>
      <c r="Z899" s="7"/>
    </row>
    <row r="900" spans="1:26" ht="12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W900" s="7"/>
      <c r="X900" s="7"/>
      <c r="Y900" s="7"/>
      <c r="Z900" s="7"/>
    </row>
    <row r="901" spans="1:26" ht="12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W901" s="7"/>
      <c r="X901" s="7"/>
      <c r="Y901" s="7"/>
      <c r="Z901" s="7"/>
    </row>
    <row r="902" spans="1:26" ht="12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W902" s="7"/>
      <c r="X902" s="7"/>
      <c r="Y902" s="7"/>
      <c r="Z902" s="7"/>
    </row>
    <row r="903" spans="1:26" ht="12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W903" s="7"/>
      <c r="X903" s="7"/>
      <c r="Y903" s="7"/>
      <c r="Z903" s="7"/>
    </row>
    <row r="904" spans="1:26" ht="12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W904" s="7"/>
      <c r="X904" s="7"/>
      <c r="Y904" s="7"/>
      <c r="Z904" s="7"/>
    </row>
    <row r="905" spans="1:26" ht="12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W905" s="7"/>
      <c r="X905" s="7"/>
      <c r="Y905" s="7"/>
      <c r="Z905" s="7"/>
    </row>
    <row r="906" spans="1:26" ht="12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W906" s="7"/>
      <c r="X906" s="7"/>
      <c r="Y906" s="7"/>
      <c r="Z906" s="7"/>
    </row>
    <row r="907" spans="1:26" ht="12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W907" s="7"/>
      <c r="X907" s="7"/>
      <c r="Y907" s="7"/>
      <c r="Z907" s="7"/>
    </row>
    <row r="908" spans="1:26" ht="12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W908" s="7"/>
      <c r="X908" s="7"/>
      <c r="Y908" s="7"/>
      <c r="Z908" s="7"/>
    </row>
    <row r="909" spans="1:26" ht="12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W909" s="7"/>
      <c r="X909" s="7"/>
      <c r="Y909" s="7"/>
      <c r="Z909" s="7"/>
    </row>
    <row r="910" spans="1:26" ht="12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W910" s="7"/>
      <c r="X910" s="7"/>
      <c r="Y910" s="7"/>
      <c r="Z910" s="7"/>
    </row>
    <row r="911" spans="1:26" ht="12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W911" s="7"/>
      <c r="X911" s="7"/>
      <c r="Y911" s="7"/>
      <c r="Z911" s="7"/>
    </row>
    <row r="912" spans="1:26" ht="12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W912" s="7"/>
      <c r="X912" s="7"/>
      <c r="Y912" s="7"/>
      <c r="Z912" s="7"/>
    </row>
    <row r="913" spans="1:26" ht="12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W913" s="7"/>
      <c r="X913" s="7"/>
      <c r="Y913" s="7"/>
      <c r="Z913" s="7"/>
    </row>
    <row r="914" spans="1:26" ht="12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W914" s="7"/>
      <c r="X914" s="7"/>
      <c r="Y914" s="7"/>
      <c r="Z914" s="7"/>
    </row>
    <row r="915" spans="1:26" ht="12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W915" s="7"/>
      <c r="X915" s="7"/>
      <c r="Y915" s="7"/>
      <c r="Z915" s="7"/>
    </row>
    <row r="916" spans="1:26" ht="12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W916" s="7"/>
      <c r="X916" s="7"/>
      <c r="Y916" s="7"/>
      <c r="Z916" s="7"/>
    </row>
    <row r="917" spans="1:26" ht="12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W917" s="7"/>
      <c r="X917" s="7"/>
      <c r="Y917" s="7"/>
      <c r="Z917" s="7"/>
    </row>
    <row r="918" spans="1:26" ht="12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W918" s="7"/>
      <c r="X918" s="7"/>
      <c r="Y918" s="7"/>
      <c r="Z918" s="7"/>
    </row>
    <row r="919" spans="1:26" ht="12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W919" s="7"/>
      <c r="X919" s="7"/>
      <c r="Y919" s="7"/>
      <c r="Z919" s="7"/>
    </row>
    <row r="920" spans="1:26" ht="12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W920" s="7"/>
      <c r="X920" s="7"/>
      <c r="Y920" s="7"/>
      <c r="Z920" s="7"/>
    </row>
    <row r="921" spans="1:26" ht="12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W921" s="7"/>
      <c r="X921" s="7"/>
      <c r="Y921" s="7"/>
      <c r="Z921" s="7"/>
    </row>
    <row r="922" spans="1:26" ht="12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W922" s="7"/>
      <c r="X922" s="7"/>
      <c r="Y922" s="7"/>
      <c r="Z922" s="7"/>
    </row>
    <row r="923" spans="1:26" ht="12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W923" s="7"/>
      <c r="X923" s="7"/>
      <c r="Y923" s="7"/>
      <c r="Z923" s="7"/>
    </row>
    <row r="924" spans="1:26" ht="12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W924" s="7"/>
      <c r="X924" s="7"/>
      <c r="Y924" s="7"/>
      <c r="Z924" s="7"/>
    </row>
    <row r="925" spans="1:26" ht="12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W925" s="7"/>
      <c r="X925" s="7"/>
      <c r="Y925" s="7"/>
      <c r="Z925" s="7"/>
    </row>
    <row r="926" spans="1:26" ht="12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W926" s="7"/>
      <c r="X926" s="7"/>
      <c r="Y926" s="7"/>
      <c r="Z926" s="7"/>
    </row>
    <row r="927" spans="1:26" ht="12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W927" s="7"/>
      <c r="X927" s="7"/>
      <c r="Y927" s="7"/>
      <c r="Z927" s="7"/>
    </row>
    <row r="928" spans="1:26" ht="12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W928" s="7"/>
      <c r="X928" s="7"/>
      <c r="Y928" s="7"/>
      <c r="Z928" s="7"/>
    </row>
    <row r="929" spans="1:26" ht="12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W929" s="7"/>
      <c r="X929" s="7"/>
      <c r="Y929" s="7"/>
      <c r="Z929" s="7"/>
    </row>
    <row r="930" spans="1:26" ht="12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W930" s="7"/>
      <c r="X930" s="7"/>
      <c r="Y930" s="7"/>
      <c r="Z930" s="7"/>
    </row>
    <row r="931" spans="1:26" ht="12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W931" s="7"/>
      <c r="X931" s="7"/>
      <c r="Y931" s="7"/>
      <c r="Z931" s="7"/>
    </row>
    <row r="932" spans="1:26" ht="12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W932" s="7"/>
      <c r="X932" s="7"/>
      <c r="Y932" s="7"/>
      <c r="Z932" s="7"/>
    </row>
    <row r="933" spans="1:26" ht="12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W933" s="7"/>
      <c r="X933" s="7"/>
      <c r="Y933" s="7"/>
      <c r="Z933" s="7"/>
    </row>
    <row r="934" spans="1:26" ht="12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W934" s="7"/>
      <c r="X934" s="7"/>
      <c r="Y934" s="7"/>
      <c r="Z934" s="7"/>
    </row>
    <row r="935" spans="1:26" ht="12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W935" s="7"/>
      <c r="X935" s="7"/>
      <c r="Y935" s="7"/>
      <c r="Z935" s="7"/>
    </row>
    <row r="936" spans="1:26" ht="12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W936" s="7"/>
      <c r="X936" s="7"/>
      <c r="Y936" s="7"/>
      <c r="Z936" s="7"/>
    </row>
    <row r="937" spans="1:26" ht="12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W937" s="7"/>
      <c r="X937" s="7"/>
      <c r="Y937" s="7"/>
      <c r="Z937" s="7"/>
    </row>
    <row r="938" spans="1:26" ht="12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W938" s="7"/>
      <c r="X938" s="7"/>
      <c r="Y938" s="7"/>
      <c r="Z938" s="7"/>
    </row>
    <row r="939" spans="1:26" ht="12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W939" s="7"/>
      <c r="X939" s="7"/>
      <c r="Y939" s="7"/>
      <c r="Z939" s="7"/>
    </row>
    <row r="940" spans="1:26" ht="12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W940" s="7"/>
      <c r="X940" s="7"/>
      <c r="Y940" s="7"/>
      <c r="Z940" s="7"/>
    </row>
    <row r="941" spans="1:26" ht="12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W941" s="7"/>
      <c r="X941" s="7"/>
      <c r="Y941" s="7"/>
      <c r="Z941" s="7"/>
    </row>
    <row r="942" spans="1:26" ht="12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W942" s="7"/>
      <c r="X942" s="7"/>
      <c r="Y942" s="7"/>
      <c r="Z942" s="7"/>
    </row>
    <row r="943" spans="1:26" ht="12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W943" s="7"/>
      <c r="X943" s="7"/>
      <c r="Y943" s="7"/>
      <c r="Z943" s="7"/>
    </row>
    <row r="944" spans="1:26" ht="12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W944" s="7"/>
      <c r="X944" s="7"/>
      <c r="Y944" s="7"/>
      <c r="Z944" s="7"/>
    </row>
    <row r="945" spans="1:26" ht="12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W945" s="7"/>
      <c r="X945" s="7"/>
      <c r="Y945" s="7"/>
      <c r="Z945" s="7"/>
    </row>
    <row r="946" spans="1:26" ht="12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W946" s="7"/>
      <c r="X946" s="7"/>
      <c r="Y946" s="7"/>
      <c r="Z946" s="7"/>
    </row>
    <row r="947" spans="1:26" ht="12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W947" s="7"/>
      <c r="X947" s="7"/>
      <c r="Y947" s="7"/>
      <c r="Z947" s="7"/>
    </row>
    <row r="948" spans="1:26" ht="12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W948" s="7"/>
      <c r="X948" s="7"/>
      <c r="Y948" s="7"/>
      <c r="Z948" s="7"/>
    </row>
    <row r="949" spans="1:26" ht="12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W949" s="7"/>
      <c r="X949" s="7"/>
      <c r="Y949" s="7"/>
      <c r="Z949" s="7"/>
    </row>
    <row r="950" spans="1:26" ht="12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W950" s="7"/>
      <c r="X950" s="7"/>
      <c r="Y950" s="7"/>
      <c r="Z950" s="7"/>
    </row>
    <row r="951" spans="1:26" ht="12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W951" s="7"/>
      <c r="X951" s="7"/>
      <c r="Y951" s="7"/>
      <c r="Z951" s="7"/>
    </row>
    <row r="952" spans="1:26" ht="12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W952" s="7"/>
      <c r="X952" s="7"/>
      <c r="Y952" s="7"/>
      <c r="Z952" s="7"/>
    </row>
    <row r="953" spans="1:26" ht="12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W953" s="7"/>
      <c r="X953" s="7"/>
      <c r="Y953" s="7"/>
      <c r="Z953" s="7"/>
    </row>
    <row r="954" spans="1:26" ht="12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W954" s="7"/>
      <c r="X954" s="7"/>
      <c r="Y954" s="7"/>
      <c r="Z954" s="7"/>
    </row>
    <row r="955" spans="1:26" ht="12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W955" s="7"/>
      <c r="X955" s="7"/>
      <c r="Y955" s="7"/>
      <c r="Z955" s="7"/>
    </row>
    <row r="956" spans="1:26" ht="12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W956" s="7"/>
      <c r="X956" s="7"/>
      <c r="Y956" s="7"/>
      <c r="Z956" s="7"/>
    </row>
    <row r="957" spans="1:26" ht="12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W957" s="7"/>
      <c r="X957" s="7"/>
      <c r="Y957" s="7"/>
      <c r="Z957" s="7"/>
    </row>
    <row r="958" spans="1:26" ht="12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W958" s="7"/>
      <c r="X958" s="7"/>
      <c r="Y958" s="7"/>
      <c r="Z958" s="7"/>
    </row>
    <row r="959" spans="1:26" ht="12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W959" s="7"/>
      <c r="X959" s="7"/>
      <c r="Y959" s="7"/>
      <c r="Z959" s="7"/>
    </row>
    <row r="960" spans="1:26" ht="12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W960" s="7"/>
      <c r="X960" s="7"/>
      <c r="Y960" s="7"/>
      <c r="Z960" s="7"/>
    </row>
    <row r="961" spans="1:26" ht="12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W961" s="7"/>
      <c r="X961" s="7"/>
      <c r="Y961" s="7"/>
      <c r="Z961" s="7"/>
    </row>
    <row r="962" spans="1:26" ht="12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W962" s="7"/>
      <c r="X962" s="7"/>
      <c r="Y962" s="7"/>
      <c r="Z962" s="7"/>
    </row>
    <row r="963" spans="1:26" ht="12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W963" s="7"/>
      <c r="X963" s="7"/>
      <c r="Y963" s="7"/>
      <c r="Z963" s="7"/>
    </row>
    <row r="964" spans="1:26" ht="12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W964" s="7"/>
      <c r="X964" s="7"/>
      <c r="Y964" s="7"/>
      <c r="Z964" s="7"/>
    </row>
    <row r="965" spans="1:26" ht="12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W965" s="7"/>
      <c r="X965" s="7"/>
      <c r="Y965" s="7"/>
      <c r="Z965" s="7"/>
    </row>
    <row r="966" spans="1:26" ht="12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W966" s="7"/>
      <c r="X966" s="7"/>
      <c r="Y966" s="7"/>
      <c r="Z966" s="7"/>
    </row>
    <row r="967" spans="1:26" ht="12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W967" s="7"/>
      <c r="X967" s="7"/>
      <c r="Y967" s="7"/>
      <c r="Z967" s="7"/>
    </row>
    <row r="968" spans="1:26" ht="12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W968" s="7"/>
      <c r="X968" s="7"/>
      <c r="Y968" s="7"/>
      <c r="Z968" s="7"/>
    </row>
    <row r="969" spans="1:26" ht="12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W969" s="7"/>
      <c r="X969" s="7"/>
      <c r="Y969" s="7"/>
      <c r="Z969" s="7"/>
    </row>
    <row r="970" spans="1:26" ht="12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W970" s="7"/>
      <c r="X970" s="7"/>
      <c r="Y970" s="7"/>
      <c r="Z970" s="7"/>
    </row>
    <row r="971" spans="1:26" ht="12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W971" s="7"/>
      <c r="X971" s="7"/>
      <c r="Y971" s="7"/>
      <c r="Z971" s="7"/>
    </row>
    <row r="972" spans="1:26" ht="12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W972" s="7"/>
      <c r="X972" s="7"/>
      <c r="Y972" s="7"/>
      <c r="Z972" s="7"/>
    </row>
    <row r="973" spans="1:26" ht="12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W973" s="7"/>
      <c r="X973" s="7"/>
      <c r="Y973" s="7"/>
      <c r="Z973" s="7"/>
    </row>
    <row r="974" spans="1:26" ht="12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W974" s="7"/>
      <c r="X974" s="7"/>
      <c r="Y974" s="7"/>
      <c r="Z974" s="7"/>
    </row>
    <row r="975" spans="1:26" ht="12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W975" s="7"/>
      <c r="X975" s="7"/>
      <c r="Y975" s="7"/>
      <c r="Z975" s="7"/>
    </row>
    <row r="976" spans="1:26" ht="12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W976" s="7"/>
      <c r="X976" s="7"/>
      <c r="Y976" s="7"/>
      <c r="Z976" s="7"/>
    </row>
    <row r="977" spans="1:26" ht="12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W977" s="7"/>
      <c r="X977" s="7"/>
      <c r="Y977" s="7"/>
      <c r="Z977" s="7"/>
    </row>
    <row r="978" spans="1:26" ht="12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W978" s="7"/>
      <c r="X978" s="7"/>
      <c r="Y978" s="7"/>
      <c r="Z978" s="7"/>
    </row>
    <row r="979" spans="1:26" ht="12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W979" s="7"/>
      <c r="X979" s="7"/>
      <c r="Y979" s="7"/>
      <c r="Z979" s="7"/>
    </row>
    <row r="980" spans="1:26" ht="12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W980" s="7"/>
      <c r="X980" s="7"/>
      <c r="Y980" s="7"/>
      <c r="Z980" s="7"/>
    </row>
    <row r="981" spans="1:26" ht="12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W981" s="7"/>
      <c r="X981" s="7"/>
      <c r="Y981" s="7"/>
      <c r="Z981" s="7"/>
    </row>
    <row r="982" spans="1:26" ht="12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W982" s="7"/>
      <c r="X982" s="7"/>
      <c r="Y982" s="7"/>
      <c r="Z982" s="7"/>
    </row>
    <row r="983" spans="1:26" ht="12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W983" s="7"/>
      <c r="X983" s="7"/>
      <c r="Y983" s="7"/>
      <c r="Z983" s="7"/>
    </row>
    <row r="984" spans="1:26" ht="12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W984" s="7"/>
      <c r="X984" s="7"/>
      <c r="Y984" s="7"/>
      <c r="Z984" s="7"/>
    </row>
    <row r="985" spans="1:26" ht="12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W985" s="7"/>
      <c r="X985" s="7"/>
      <c r="Y985" s="7"/>
      <c r="Z985" s="7"/>
    </row>
    <row r="986" spans="1:26" ht="12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W986" s="7"/>
      <c r="X986" s="7"/>
      <c r="Y986" s="7"/>
      <c r="Z986" s="7"/>
    </row>
    <row r="987" spans="1:26" ht="12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W987" s="7"/>
      <c r="X987" s="7"/>
      <c r="Y987" s="7"/>
      <c r="Z987" s="7"/>
    </row>
    <row r="988" spans="1:26" ht="12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W988" s="7"/>
      <c r="X988" s="7"/>
      <c r="Y988" s="7"/>
      <c r="Z988" s="7"/>
    </row>
    <row r="989" spans="1:26" ht="12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W989" s="7"/>
      <c r="X989" s="7"/>
      <c r="Y989" s="7"/>
      <c r="Z989" s="7"/>
    </row>
    <row r="990" spans="1:26" ht="12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W990" s="7"/>
      <c r="X990" s="7"/>
      <c r="Y990" s="7"/>
      <c r="Z990" s="7"/>
    </row>
    <row r="991" spans="1:26" ht="12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W991" s="7"/>
      <c r="X991" s="7"/>
      <c r="Y991" s="7"/>
      <c r="Z991" s="7"/>
    </row>
    <row r="992" spans="1:26" ht="12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W992" s="7"/>
      <c r="X992" s="7"/>
      <c r="Y992" s="7"/>
      <c r="Z992" s="7"/>
    </row>
    <row r="993" spans="1:26" ht="12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W993" s="7"/>
      <c r="X993" s="7"/>
      <c r="Y993" s="7"/>
      <c r="Z993" s="7"/>
    </row>
    <row r="994" spans="1:26" ht="12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W994" s="7"/>
      <c r="X994" s="7"/>
      <c r="Y994" s="7"/>
      <c r="Z994" s="7"/>
    </row>
    <row r="995" spans="1:26" ht="12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W995" s="7"/>
      <c r="X995" s="7"/>
      <c r="Y995" s="7"/>
      <c r="Z995" s="7"/>
    </row>
    <row r="996" spans="1:26" ht="12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W996" s="7"/>
      <c r="X996" s="7"/>
      <c r="Y996" s="7"/>
      <c r="Z996" s="7"/>
    </row>
    <row r="997" spans="1:26" ht="12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W997" s="7"/>
      <c r="X997" s="7"/>
      <c r="Y997" s="7"/>
      <c r="Z997" s="7"/>
    </row>
    <row r="998" spans="1:26" ht="12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W998" s="7"/>
      <c r="X998" s="7"/>
      <c r="Y998" s="7"/>
      <c r="Z998" s="7"/>
    </row>
    <row r="999" spans="1:26" ht="12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W999" s="7"/>
      <c r="X999" s="7"/>
      <c r="Y999" s="7"/>
      <c r="Z999" s="7"/>
    </row>
    <row r="1000" spans="1:26" ht="12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W1000" s="7"/>
      <c r="X1000" s="7"/>
      <c r="Y1000" s="7"/>
      <c r="Z1000" s="7"/>
    </row>
    <row r="1001" spans="1:26" ht="12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W1001" s="7"/>
      <c r="X1001" s="7"/>
      <c r="Y1001" s="7"/>
      <c r="Z1001" s="7"/>
    </row>
    <row r="1002" spans="1:26" ht="12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W1002" s="7"/>
      <c r="X1002" s="7"/>
      <c r="Y1002" s="7"/>
      <c r="Z1002" s="7"/>
    </row>
    <row r="1048576" spans="11:11" ht="15" customHeight="1">
      <c r="K1048576" s="75" t="s">
        <v>278</v>
      </c>
    </row>
  </sheetData>
  <sheetProtection algorithmName="SHA-512" hashValue="doXD5wT6XeBFv/BljOQNI63N/5t6zEcCp+sS5xaz5xdgeJxuZnbEMmHx2J+VpSSfOTkaZ75eD9+piMXodB+BqA==" saltValue="tlzxkhrme69evYFcR+EypQ==" spinCount="100000" sheet="1" objects="1" scenarios="1"/>
  <mergeCells count="32">
    <mergeCell ref="H70:H74"/>
    <mergeCell ref="A109:E109"/>
    <mergeCell ref="A87:C87"/>
    <mergeCell ref="A70:G70"/>
    <mergeCell ref="A5:F6"/>
    <mergeCell ref="D43:F43"/>
    <mergeCell ref="D32:F32"/>
    <mergeCell ref="D21:F21"/>
    <mergeCell ref="D87:E87"/>
    <mergeCell ref="A84:B84"/>
    <mergeCell ref="C84:G84"/>
    <mergeCell ref="A85:B85"/>
    <mergeCell ref="C85:G85"/>
    <mergeCell ref="A81:G81"/>
    <mergeCell ref="A82:B82"/>
    <mergeCell ref="C82:G82"/>
    <mergeCell ref="A83:B83"/>
    <mergeCell ref="C83:G83"/>
    <mergeCell ref="A79:C79"/>
    <mergeCell ref="A80:C80"/>
    <mergeCell ref="A74:C74"/>
    <mergeCell ref="D74:G74"/>
    <mergeCell ref="A75:C75"/>
    <mergeCell ref="A76:C76"/>
    <mergeCell ref="A77:C77"/>
    <mergeCell ref="A78:C78"/>
    <mergeCell ref="A61:A63"/>
    <mergeCell ref="A73:C73"/>
    <mergeCell ref="D73:G73"/>
    <mergeCell ref="A71:G71"/>
    <mergeCell ref="A72:C72"/>
    <mergeCell ref="D72:G72"/>
  </mergeCells>
  <pageMargins left="0.7" right="0.7" top="0.75" bottom="0.75" header="0.3" footer="0.3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40"/>
  <sheetViews>
    <sheetView zoomScale="130" zoomScaleNormal="130" workbookViewId="0">
      <selection activeCell="I16" sqref="I16"/>
    </sheetView>
  </sheetViews>
  <sheetFormatPr defaultColWidth="9.140625" defaultRowHeight="12.75"/>
  <cols>
    <col min="1" max="1" width="10.28515625" customWidth="1"/>
    <col min="4" max="9" width="9.7109375" bestFit="1" customWidth="1"/>
    <col min="10" max="10" width="9.42578125" customWidth="1"/>
    <col min="11" max="11" width="9.140625" customWidth="1"/>
    <col min="12" max="15" width="9.7109375" bestFit="1" customWidth="1"/>
    <col min="16" max="16" width="10.7109375" style="118" bestFit="1" customWidth="1"/>
    <col min="17" max="17" width="9.7109375" style="118" bestFit="1" customWidth="1"/>
    <col min="18" max="18" width="9.28515625" style="118" bestFit="1" customWidth="1"/>
    <col min="19" max="27" width="9.7109375" style="118" bestFit="1" customWidth="1"/>
    <col min="28" max="28" width="9.28515625" style="118" bestFit="1" customWidth="1"/>
    <col min="29" max="29" width="10.7109375" style="118" bestFit="1" customWidth="1"/>
    <col min="30" max="33" width="9.28515625" bestFit="1" customWidth="1"/>
    <col min="34" max="40" width="9.7109375" bestFit="1" customWidth="1"/>
    <col min="41" max="41" width="9.28515625" bestFit="1" customWidth="1"/>
    <col min="42" max="42" width="10.7109375" bestFit="1" customWidth="1"/>
  </cols>
  <sheetData>
    <row r="2" spans="1:31" ht="20.25">
      <c r="A2" s="183" t="s">
        <v>279</v>
      </c>
    </row>
    <row r="3" spans="1:31">
      <c r="A3" s="117" t="s">
        <v>280</v>
      </c>
    </row>
    <row r="4" spans="1:31" ht="13.5" thickBot="1"/>
    <row r="5" spans="1:31" ht="39" thickBot="1">
      <c r="A5" s="179" t="s">
        <v>281</v>
      </c>
      <c r="B5" s="117"/>
      <c r="C5" s="319" t="s">
        <v>282</v>
      </c>
      <c r="D5" s="320"/>
      <c r="E5" s="321"/>
      <c r="F5" s="117"/>
      <c r="G5" s="179" t="s">
        <v>283</v>
      </c>
      <c r="H5" s="117"/>
      <c r="I5" s="319" t="s">
        <v>284</v>
      </c>
      <c r="J5" s="320"/>
      <c r="K5" s="320"/>
      <c r="L5" s="321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31" ht="13.5" thickBot="1">
      <c r="A6" s="135">
        <v>0</v>
      </c>
      <c r="C6" s="141">
        <v>1</v>
      </c>
      <c r="D6" s="142" t="s">
        <v>285</v>
      </c>
      <c r="E6" s="137" t="s">
        <v>286</v>
      </c>
      <c r="G6" s="133" t="s">
        <v>287</v>
      </c>
      <c r="I6" s="110"/>
      <c r="J6" s="117"/>
      <c r="K6" s="322" t="s">
        <v>288</v>
      </c>
      <c r="L6" s="323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31" ht="13.5" thickBot="1">
      <c r="A7" s="135">
        <v>1</v>
      </c>
      <c r="C7" s="138">
        <v>2</v>
      </c>
      <c r="D7" s="140" t="s">
        <v>289</v>
      </c>
      <c r="E7" s="112" t="s">
        <v>290</v>
      </c>
      <c r="G7" s="134" t="s">
        <v>291</v>
      </c>
      <c r="I7" s="180" t="s">
        <v>292</v>
      </c>
      <c r="J7" s="180" t="s">
        <v>292</v>
      </c>
      <c r="K7" s="186" t="s">
        <v>293</v>
      </c>
      <c r="L7" s="187" t="s">
        <v>294</v>
      </c>
      <c r="O7" s="92"/>
      <c r="P7"/>
      <c r="Q7"/>
      <c r="AD7" s="118"/>
      <c r="AE7" s="118"/>
    </row>
    <row r="8" spans="1:31">
      <c r="A8" s="135">
        <v>2</v>
      </c>
      <c r="C8" s="138">
        <v>3</v>
      </c>
      <c r="D8" s="140" t="s">
        <v>295</v>
      </c>
      <c r="E8" s="112" t="s">
        <v>296</v>
      </c>
      <c r="I8" s="184" t="s">
        <v>297</v>
      </c>
      <c r="J8" s="110">
        <v>1</v>
      </c>
      <c r="K8" s="144">
        <v>0.75</v>
      </c>
      <c r="L8" s="145">
        <v>0.15</v>
      </c>
      <c r="M8" s="114"/>
      <c r="N8" s="116"/>
      <c r="O8" s="92"/>
      <c r="P8"/>
      <c r="R8"/>
      <c r="S8"/>
      <c r="T8"/>
      <c r="U8"/>
      <c r="V8"/>
      <c r="W8"/>
      <c r="X8"/>
      <c r="Y8"/>
      <c r="Z8"/>
      <c r="AA8"/>
      <c r="AB8"/>
      <c r="AC8"/>
    </row>
    <row r="9" spans="1:31">
      <c r="A9" s="135">
        <v>3</v>
      </c>
      <c r="C9" s="138">
        <v>4</v>
      </c>
      <c r="D9" s="140" t="s">
        <v>298</v>
      </c>
      <c r="E9" s="112" t="s">
        <v>299</v>
      </c>
      <c r="I9" s="184" t="s">
        <v>300</v>
      </c>
      <c r="J9" s="110">
        <v>2</v>
      </c>
      <c r="K9" s="144">
        <v>0.75</v>
      </c>
      <c r="L9" s="145">
        <v>0.25</v>
      </c>
      <c r="M9" s="148"/>
      <c r="O9" s="92"/>
      <c r="P9"/>
      <c r="R9"/>
      <c r="S9"/>
      <c r="T9"/>
      <c r="U9"/>
      <c r="V9"/>
      <c r="W9"/>
      <c r="X9"/>
      <c r="Y9"/>
      <c r="Z9"/>
      <c r="AA9"/>
      <c r="AB9"/>
      <c r="AC9"/>
    </row>
    <row r="10" spans="1:31">
      <c r="A10" s="135">
        <v>4</v>
      </c>
      <c r="C10" s="138">
        <v>5</v>
      </c>
      <c r="D10" s="140" t="s">
        <v>301</v>
      </c>
      <c r="E10" s="112" t="s">
        <v>158</v>
      </c>
      <c r="I10" s="184" t="s">
        <v>302</v>
      </c>
      <c r="J10" s="110">
        <v>3</v>
      </c>
      <c r="K10" s="144">
        <v>0.5</v>
      </c>
      <c r="L10" s="145">
        <v>0.1</v>
      </c>
      <c r="M10" s="114"/>
      <c r="N10" s="116"/>
      <c r="O10" s="92"/>
      <c r="P10"/>
      <c r="R10"/>
      <c r="S10"/>
      <c r="T10"/>
      <c r="U10"/>
      <c r="V10"/>
      <c r="W10"/>
      <c r="X10"/>
      <c r="Y10"/>
      <c r="Z10"/>
      <c r="AA10"/>
      <c r="AB10"/>
      <c r="AC10"/>
    </row>
    <row r="11" spans="1:31">
      <c r="A11" s="135">
        <v>5</v>
      </c>
      <c r="C11" s="138">
        <v>6</v>
      </c>
      <c r="D11" s="140" t="s">
        <v>303</v>
      </c>
      <c r="E11" s="112" t="s">
        <v>304</v>
      </c>
      <c r="I11" s="184" t="s">
        <v>305</v>
      </c>
      <c r="J11" s="110">
        <v>4</v>
      </c>
      <c r="K11" s="144">
        <v>0.35</v>
      </c>
      <c r="L11" s="145">
        <v>0.05</v>
      </c>
      <c r="M11" s="148"/>
      <c r="O11" s="92"/>
      <c r="P11"/>
      <c r="R11"/>
      <c r="S11"/>
      <c r="T11"/>
      <c r="U11"/>
      <c r="V11"/>
      <c r="W11"/>
      <c r="X11"/>
      <c r="Y11"/>
      <c r="Z11"/>
      <c r="AA11"/>
      <c r="AB11"/>
      <c r="AC11"/>
    </row>
    <row r="12" spans="1:31">
      <c r="A12" s="135">
        <v>6</v>
      </c>
      <c r="C12" s="138">
        <v>7</v>
      </c>
      <c r="D12" s="140" t="s">
        <v>306</v>
      </c>
      <c r="E12" s="112" t="s">
        <v>259</v>
      </c>
      <c r="I12" s="184" t="s">
        <v>307</v>
      </c>
      <c r="J12" s="110">
        <v>5</v>
      </c>
      <c r="K12" s="144">
        <v>0</v>
      </c>
      <c r="L12" s="145">
        <v>0</v>
      </c>
      <c r="M12" s="114"/>
      <c r="N12" s="116"/>
      <c r="O12" s="92"/>
      <c r="P12"/>
      <c r="R12"/>
      <c r="S12"/>
      <c r="T12"/>
      <c r="U12"/>
      <c r="V12"/>
      <c r="W12"/>
      <c r="X12"/>
      <c r="Y12"/>
      <c r="Z12"/>
      <c r="AA12"/>
      <c r="AB12"/>
      <c r="AC12"/>
    </row>
    <row r="13" spans="1:31" ht="13.5" thickBot="1">
      <c r="A13" s="135">
        <v>7</v>
      </c>
      <c r="C13" s="139">
        <v>8</v>
      </c>
      <c r="D13" s="143" t="s">
        <v>308</v>
      </c>
      <c r="E13" s="113" t="s">
        <v>309</v>
      </c>
      <c r="I13" s="184" t="s">
        <v>310</v>
      </c>
      <c r="J13" s="110">
        <v>6</v>
      </c>
      <c r="K13" s="144">
        <v>0</v>
      </c>
      <c r="L13" s="145">
        <v>0</v>
      </c>
      <c r="M13" s="148"/>
      <c r="O13" s="92"/>
      <c r="P13"/>
      <c r="R13"/>
      <c r="S13"/>
      <c r="T13"/>
      <c r="U13"/>
      <c r="V13"/>
      <c r="W13"/>
      <c r="X13"/>
      <c r="Y13"/>
      <c r="Z13"/>
      <c r="AA13"/>
      <c r="AB13"/>
      <c r="AC13"/>
    </row>
    <row r="14" spans="1:31">
      <c r="A14" s="135">
        <v>8</v>
      </c>
      <c r="I14" s="184" t="s">
        <v>311</v>
      </c>
      <c r="J14" s="110">
        <v>7</v>
      </c>
      <c r="K14" s="144">
        <v>0</v>
      </c>
      <c r="L14" s="145">
        <v>0</v>
      </c>
      <c r="M14" s="114"/>
      <c r="N14" s="116"/>
      <c r="O14" s="92"/>
      <c r="P14"/>
      <c r="R14"/>
      <c r="S14"/>
      <c r="T14"/>
      <c r="U14"/>
      <c r="V14"/>
      <c r="W14"/>
      <c r="X14"/>
      <c r="Y14"/>
      <c r="Z14"/>
      <c r="AA14"/>
      <c r="AB14"/>
      <c r="AC14"/>
    </row>
    <row r="15" spans="1:31">
      <c r="A15" s="135">
        <v>9</v>
      </c>
      <c r="C15" s="92" t="s">
        <v>312</v>
      </c>
      <c r="I15" s="184" t="s">
        <v>313</v>
      </c>
      <c r="J15" s="110">
        <v>8</v>
      </c>
      <c r="K15" s="144">
        <v>0</v>
      </c>
      <c r="L15" s="145">
        <v>0</v>
      </c>
      <c r="P15"/>
      <c r="R15"/>
      <c r="S15"/>
      <c r="T15"/>
      <c r="U15"/>
      <c r="V15"/>
      <c r="W15"/>
      <c r="X15"/>
      <c r="Y15"/>
      <c r="Z15"/>
      <c r="AA15"/>
      <c r="AB15"/>
      <c r="AC15"/>
    </row>
    <row r="16" spans="1:31">
      <c r="A16" s="135">
        <v>10</v>
      </c>
      <c r="C16" s="92" t="s">
        <v>314</v>
      </c>
      <c r="I16" s="184" t="s">
        <v>315</v>
      </c>
      <c r="J16" s="110">
        <v>9</v>
      </c>
      <c r="K16" s="144">
        <v>0</v>
      </c>
      <c r="L16" s="145">
        <v>0</v>
      </c>
      <c r="P16"/>
      <c r="R16"/>
      <c r="S16"/>
      <c r="T16"/>
      <c r="U16"/>
      <c r="V16"/>
      <c r="W16"/>
      <c r="X16"/>
      <c r="Y16"/>
      <c r="Z16"/>
      <c r="AA16"/>
      <c r="AB16"/>
      <c r="AC16"/>
    </row>
    <row r="17" spans="1:43">
      <c r="A17" s="135">
        <v>11</v>
      </c>
      <c r="I17" s="184" t="s">
        <v>316</v>
      </c>
      <c r="J17" s="110">
        <v>10</v>
      </c>
      <c r="K17" s="144">
        <v>0</v>
      </c>
      <c r="L17" s="145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43" ht="13.5" thickBot="1">
      <c r="A18" s="136">
        <v>12</v>
      </c>
      <c r="I18" s="184" t="s">
        <v>317</v>
      </c>
      <c r="J18" s="110">
        <v>11</v>
      </c>
      <c r="K18" s="144">
        <v>0.05</v>
      </c>
      <c r="L18" s="145">
        <v>0.05</v>
      </c>
      <c r="N18" s="115"/>
      <c r="O18" s="116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43" ht="13.5" thickBot="1">
      <c r="I19" s="185" t="s">
        <v>318</v>
      </c>
      <c r="J19" s="111">
        <v>12</v>
      </c>
      <c r="K19" s="146">
        <v>0.35</v>
      </c>
      <c r="L19" s="147">
        <v>0.15</v>
      </c>
      <c r="N19" s="116"/>
      <c r="O19" s="116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43">
      <c r="K20" s="116"/>
      <c r="L20" s="116"/>
      <c r="N20" s="114"/>
      <c r="O20" s="116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43">
      <c r="K21" s="116"/>
      <c r="L21" s="116"/>
      <c r="N21" s="116"/>
      <c r="O21" s="115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43">
      <c r="K22" s="116"/>
      <c r="L22" s="116"/>
      <c r="N22" s="116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43">
      <c r="O23" s="116"/>
      <c r="P23"/>
      <c r="Q23" s="117"/>
      <c r="R23" s="117"/>
      <c r="S23" s="117"/>
      <c r="T23" s="117"/>
      <c r="U23" s="117"/>
      <c r="V23" s="117"/>
      <c r="W23" s="117"/>
      <c r="X23"/>
      <c r="Y23"/>
      <c r="Z23"/>
      <c r="AA23"/>
      <c r="AB23"/>
      <c r="AC23"/>
    </row>
    <row r="24" spans="1:43">
      <c r="K24" s="114"/>
      <c r="L24" s="116"/>
      <c r="M24" s="116"/>
      <c r="N24" s="116"/>
      <c r="O24" s="116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43">
      <c r="K25" s="116"/>
      <c r="L25" s="115"/>
      <c r="M25" s="116"/>
      <c r="N25" s="114"/>
      <c r="O25" s="116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43">
      <c r="K26" s="116"/>
      <c r="L26" s="116"/>
      <c r="N26" s="115"/>
      <c r="O26" s="11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43">
      <c r="D27" s="316" t="s">
        <v>319</v>
      </c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8"/>
      <c r="Q27" s="316" t="s">
        <v>320</v>
      </c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8"/>
      <c r="AD27" s="316" t="s">
        <v>321</v>
      </c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8"/>
      <c r="AQ27" s="117"/>
    </row>
    <row r="28" spans="1:43">
      <c r="B28" s="177" t="s">
        <v>322</v>
      </c>
      <c r="C28" s="178" t="s">
        <v>323</v>
      </c>
      <c r="D28" s="154">
        <v>1</v>
      </c>
      <c r="E28" s="154">
        <v>2</v>
      </c>
      <c r="F28" s="154">
        <v>3</v>
      </c>
      <c r="G28" s="154">
        <v>4</v>
      </c>
      <c r="H28" s="154">
        <v>5</v>
      </c>
      <c r="I28" s="154">
        <v>6</v>
      </c>
      <c r="J28" s="154">
        <v>7</v>
      </c>
      <c r="K28" s="154">
        <v>8</v>
      </c>
      <c r="L28" s="154">
        <v>9</v>
      </c>
      <c r="M28" s="154">
        <v>10</v>
      </c>
      <c r="N28" s="154">
        <v>11</v>
      </c>
      <c r="O28" s="154">
        <v>12</v>
      </c>
      <c r="P28" s="157" t="s">
        <v>324</v>
      </c>
      <c r="Q28" s="158">
        <v>1</v>
      </c>
      <c r="R28" s="158">
        <v>2</v>
      </c>
      <c r="S28" s="158">
        <v>3</v>
      </c>
      <c r="T28" s="158">
        <v>4</v>
      </c>
      <c r="U28" s="158">
        <v>5</v>
      </c>
      <c r="V28" s="158">
        <v>6</v>
      </c>
      <c r="W28" s="158">
        <v>7</v>
      </c>
      <c r="X28" s="158">
        <v>8</v>
      </c>
      <c r="Y28" s="158">
        <v>9</v>
      </c>
      <c r="Z28" s="158">
        <v>10</v>
      </c>
      <c r="AA28" s="158">
        <v>11</v>
      </c>
      <c r="AB28" s="158">
        <v>12</v>
      </c>
      <c r="AC28" s="157" t="s">
        <v>324</v>
      </c>
      <c r="AD28" s="158">
        <v>1</v>
      </c>
      <c r="AE28" s="158">
        <v>2</v>
      </c>
      <c r="AF28" s="158">
        <v>3</v>
      </c>
      <c r="AG28" s="158">
        <v>4</v>
      </c>
      <c r="AH28" s="158">
        <v>5</v>
      </c>
      <c r="AI28" s="158">
        <v>6</v>
      </c>
      <c r="AJ28" s="158">
        <v>7</v>
      </c>
      <c r="AK28" s="158">
        <v>8</v>
      </c>
      <c r="AL28" s="158">
        <v>9</v>
      </c>
      <c r="AM28" s="158">
        <v>10</v>
      </c>
      <c r="AN28" s="158">
        <v>11</v>
      </c>
      <c r="AO28" s="158">
        <v>12</v>
      </c>
      <c r="AP28" s="157" t="s">
        <v>324</v>
      </c>
    </row>
    <row r="29" spans="1:43">
      <c r="B29" s="149" t="str">
        <f>E6</f>
        <v xml:space="preserve">N </v>
      </c>
      <c r="C29" s="152">
        <v>0</v>
      </c>
      <c r="D29" s="162">
        <v>63.67406845</v>
      </c>
      <c r="E29" s="162">
        <v>76.131576539999998</v>
      </c>
      <c r="F29" s="162">
        <v>123.02910614</v>
      </c>
      <c r="G29" s="162">
        <v>143.06474304</v>
      </c>
      <c r="H29" s="162">
        <v>162.91740417</v>
      </c>
      <c r="I29" s="162">
        <v>166.63891602000001</v>
      </c>
      <c r="J29" s="162">
        <v>144.07482909999999</v>
      </c>
      <c r="K29" s="162">
        <v>125.61326599</v>
      </c>
      <c r="L29" s="162">
        <v>111.81799316</v>
      </c>
      <c r="M29" s="162">
        <v>92.386756899999995</v>
      </c>
      <c r="N29" s="162">
        <v>68.197357179999997</v>
      </c>
      <c r="O29" s="162">
        <v>54.521919250000003</v>
      </c>
      <c r="P29" s="163">
        <f>SUM(D29:O29)</f>
        <v>1332.0679359399999</v>
      </c>
      <c r="Q29" s="164">
        <f>(1-'Solar Derate Calculations'!$L$8)*D29</f>
        <v>54.1229581825</v>
      </c>
      <c r="R29" s="164">
        <f>(1-'Solar Derate Calculations'!$L$9)*E29</f>
        <v>57.098682404999998</v>
      </c>
      <c r="S29" s="164">
        <f>(1-'Solar Derate Calculations'!$L$10)*F29</f>
        <v>110.726195526</v>
      </c>
      <c r="T29" s="164">
        <f>(1-'Solar Derate Calculations'!$L$11)*G29</f>
        <v>135.91150588799999</v>
      </c>
      <c r="U29" s="164">
        <f>(1-'Solar Derate Calculations'!$L$12)*H29</f>
        <v>162.91740417</v>
      </c>
      <c r="V29" s="164">
        <f>(1-'Solar Derate Calculations'!$L$13)*I29</f>
        <v>166.63891602000001</v>
      </c>
      <c r="W29" s="164">
        <f>(1-'Solar Derate Calculations'!$L$14)*J29</f>
        <v>144.07482909999999</v>
      </c>
      <c r="X29" s="164">
        <f>(1-'Solar Derate Calculations'!$L$15)*K29</f>
        <v>125.61326599</v>
      </c>
      <c r="Y29" s="164">
        <f>(1-'Solar Derate Calculations'!$L$16)*L29</f>
        <v>111.81799316</v>
      </c>
      <c r="Z29" s="164">
        <f>(1-'Solar Derate Calculations'!$L$17)*M29</f>
        <v>92.386756899999995</v>
      </c>
      <c r="AA29" s="164">
        <f>(1-'Solar Derate Calculations'!$L$18)*N29</f>
        <v>64.787489320999995</v>
      </c>
      <c r="AB29" s="164">
        <f>(1-'Solar Derate Calculations'!$L$19)*O29</f>
        <v>46.343631362499998</v>
      </c>
      <c r="AC29" s="165">
        <f>SUM(Q29:AB29)</f>
        <v>1272.439628025</v>
      </c>
      <c r="AD29" s="166">
        <f>(1-'Solar Derate Calculations'!$K$8)*D29</f>
        <v>15.9185171125</v>
      </c>
      <c r="AE29" s="166">
        <f>(1-'Solar Derate Calculations'!$K$9)*E29</f>
        <v>19.032894134999999</v>
      </c>
      <c r="AF29" s="166">
        <f>(1-'Solar Derate Calculations'!$K$10)*F29</f>
        <v>61.514553069999998</v>
      </c>
      <c r="AG29" s="166">
        <f>(1-'Solar Derate Calculations'!$K$11)*G29</f>
        <v>92.992082976000006</v>
      </c>
      <c r="AH29" s="166">
        <f>(1-'Solar Derate Calculations'!$K$12)*H29</f>
        <v>162.91740417</v>
      </c>
      <c r="AI29" s="166">
        <f>(1-'Solar Derate Calculations'!$K$13)*I29</f>
        <v>166.63891602000001</v>
      </c>
      <c r="AJ29" s="166">
        <f>(1-'Solar Derate Calculations'!$K$14)*J29</f>
        <v>144.07482909999999</v>
      </c>
      <c r="AK29" s="166">
        <f>(1-'Solar Derate Calculations'!$K$15)*K29</f>
        <v>125.61326599</v>
      </c>
      <c r="AL29" s="166">
        <f>(1-'Solar Derate Calculations'!$K$16)*L29</f>
        <v>111.81799316</v>
      </c>
      <c r="AM29" s="166">
        <f>(1-'Solar Derate Calculations'!$K$17)*M29</f>
        <v>92.386756899999995</v>
      </c>
      <c r="AN29" s="166">
        <f>(1-'Solar Derate Calculations'!$K$18)*N29</f>
        <v>64.787489320999995</v>
      </c>
      <c r="AO29" s="167">
        <f>(1-'Solar Derate Calculations'!$K$19)*O29</f>
        <v>35.439247512500003</v>
      </c>
      <c r="AP29" s="168">
        <f>SUM(AD29:AO29)</f>
        <v>1093.1339494670001</v>
      </c>
    </row>
    <row r="30" spans="1:43" s="116" customFormat="1">
      <c r="A30"/>
      <c r="B30" s="149" t="str">
        <f t="shared" ref="B30:B41" si="0">B29</f>
        <v xml:space="preserve">N </v>
      </c>
      <c r="C30" s="152">
        <v>1</v>
      </c>
      <c r="D30" s="162">
        <v>54.42240906</v>
      </c>
      <c r="E30" s="162">
        <v>69.157997129999998</v>
      </c>
      <c r="F30" s="162">
        <v>116.21861267</v>
      </c>
      <c r="G30" s="162">
        <v>139.27073669000001</v>
      </c>
      <c r="H30" s="162">
        <v>161.34199523999999</v>
      </c>
      <c r="I30" s="162">
        <v>166.39375304999999</v>
      </c>
      <c r="J30" s="162">
        <v>143.28321837999999</v>
      </c>
      <c r="K30" s="162">
        <v>123.4000473</v>
      </c>
      <c r="L30" s="162">
        <v>106.8595047</v>
      </c>
      <c r="M30" s="162">
        <v>84.260879520000003</v>
      </c>
      <c r="N30" s="162">
        <v>59.186885830000001</v>
      </c>
      <c r="O30" s="162">
        <v>46.311660770000003</v>
      </c>
      <c r="P30" s="163">
        <f>SUM(D30:O30)</f>
        <v>1270.1077003399996</v>
      </c>
      <c r="Q30" s="164">
        <f>(1-'Solar Derate Calculations'!$L$8)*D30</f>
        <v>46.259047701</v>
      </c>
      <c r="R30" s="164">
        <f>(1-'Solar Derate Calculations'!$L$9)*E30</f>
        <v>51.868497847499995</v>
      </c>
      <c r="S30" s="164">
        <f>(1-'Solar Derate Calculations'!$L$10)*F30</f>
        <v>104.596751403</v>
      </c>
      <c r="T30" s="164">
        <f>(1-'Solar Derate Calculations'!$L$11)*G30</f>
        <v>132.30719985549999</v>
      </c>
      <c r="U30" s="164">
        <f>(1-'Solar Derate Calculations'!$L$12)*H30</f>
        <v>161.34199523999999</v>
      </c>
      <c r="V30" s="164">
        <f>(1-'Solar Derate Calculations'!$L$13)*I30</f>
        <v>166.39375304999999</v>
      </c>
      <c r="W30" s="164">
        <f>(1-'Solar Derate Calculations'!$L$14)*J30</f>
        <v>143.28321837999999</v>
      </c>
      <c r="X30" s="164">
        <f>(1-'Solar Derate Calculations'!$L$15)*K30</f>
        <v>123.4000473</v>
      </c>
      <c r="Y30" s="164">
        <f>(1-'Solar Derate Calculations'!$L$16)*L30</f>
        <v>106.8595047</v>
      </c>
      <c r="Z30" s="164">
        <f>(1-'Solar Derate Calculations'!$L$17)*M30</f>
        <v>84.260879520000003</v>
      </c>
      <c r="AA30" s="164">
        <f>(1-'Solar Derate Calculations'!$L$18)*N30</f>
        <v>56.227541538499999</v>
      </c>
      <c r="AB30" s="164">
        <f>(1-'Solar Derate Calculations'!$L$19)*O30</f>
        <v>39.364911654499998</v>
      </c>
      <c r="AC30" s="168">
        <f t="shared" ref="AC30:AC93" si="1">SUM(Q30:AB30)</f>
        <v>1216.1633481899999</v>
      </c>
      <c r="AD30" s="164">
        <f>(1-'Solar Derate Calculations'!$K$8)*D30</f>
        <v>13.605602265</v>
      </c>
      <c r="AE30" s="164">
        <f>(1-'Solar Derate Calculations'!$K$9)*E30</f>
        <v>17.2894992825</v>
      </c>
      <c r="AF30" s="164">
        <f>(1-'Solar Derate Calculations'!$K$10)*F30</f>
        <v>58.109306334999999</v>
      </c>
      <c r="AG30" s="164">
        <f>(1-'Solar Derate Calculations'!$K$11)*G30</f>
        <v>90.525978848500003</v>
      </c>
      <c r="AH30" s="164">
        <f>(1-'Solar Derate Calculations'!$K$12)*H30</f>
        <v>161.34199523999999</v>
      </c>
      <c r="AI30" s="164">
        <f>(1-'Solar Derate Calculations'!$K$13)*I30</f>
        <v>166.39375304999999</v>
      </c>
      <c r="AJ30" s="164">
        <f>(1-'Solar Derate Calculations'!$K$14)*J30</f>
        <v>143.28321837999999</v>
      </c>
      <c r="AK30" s="164">
        <f>(1-'Solar Derate Calculations'!$K$15)*K30</f>
        <v>123.4000473</v>
      </c>
      <c r="AL30" s="164">
        <f>(1-'Solar Derate Calculations'!$K$16)*L30</f>
        <v>106.8595047</v>
      </c>
      <c r="AM30" s="164">
        <f>(1-'Solar Derate Calculations'!$K$17)*M30</f>
        <v>84.260879520000003</v>
      </c>
      <c r="AN30" s="164">
        <f>(1-'Solar Derate Calculations'!$K$18)*N30</f>
        <v>56.227541538499999</v>
      </c>
      <c r="AO30" s="169">
        <f>(1-'Solar Derate Calculations'!$K$19)*O30</f>
        <v>30.102579500500003</v>
      </c>
      <c r="AP30" s="168">
        <f t="shared" ref="AP30:AP93" si="2">SUM(AD30:AO30)</f>
        <v>1051.3999059599998</v>
      </c>
    </row>
    <row r="31" spans="1:43" s="116" customFormat="1">
      <c r="A31"/>
      <c r="B31" s="149" t="str">
        <f t="shared" si="0"/>
        <v xml:space="preserve">N </v>
      </c>
      <c r="C31" s="152">
        <v>2</v>
      </c>
      <c r="D31" s="162">
        <v>45.069999690000003</v>
      </c>
      <c r="E31" s="162">
        <v>61.786842350000001</v>
      </c>
      <c r="F31" s="162">
        <v>108.69922638</v>
      </c>
      <c r="G31" s="162">
        <v>134.75805664000001</v>
      </c>
      <c r="H31" s="162">
        <v>158.98667907999999</v>
      </c>
      <c r="I31" s="162">
        <v>165.31872559000001</v>
      </c>
      <c r="J31" s="162">
        <v>141.80059814000001</v>
      </c>
      <c r="K31" s="162">
        <v>120.57675171</v>
      </c>
      <c r="L31" s="162">
        <v>101.29244232000001</v>
      </c>
      <c r="M31" s="162">
        <v>75.600273130000005</v>
      </c>
      <c r="N31" s="162">
        <v>50.034011839999998</v>
      </c>
      <c r="O31" s="162">
        <v>38.120666499999999</v>
      </c>
      <c r="P31" s="163">
        <f>SUM(D31:O31)</f>
        <v>1202.0442733699999</v>
      </c>
      <c r="Q31" s="164">
        <f>(1-'Solar Derate Calculations'!$L$8)*D31</f>
        <v>38.309499736500001</v>
      </c>
      <c r="R31" s="164">
        <f>(1-'Solar Derate Calculations'!$L$9)*E31</f>
        <v>46.3401317625</v>
      </c>
      <c r="S31" s="164">
        <f>(1-'Solar Derate Calculations'!$L$10)*F31</f>
        <v>97.829303742000008</v>
      </c>
      <c r="T31" s="164">
        <f>(1-'Solar Derate Calculations'!$L$11)*G31</f>
        <v>128.020153808</v>
      </c>
      <c r="U31" s="164">
        <f>(1-'Solar Derate Calculations'!$L$12)*H31</f>
        <v>158.98667907999999</v>
      </c>
      <c r="V31" s="164">
        <f>(1-'Solar Derate Calculations'!$L$13)*I31</f>
        <v>165.31872559000001</v>
      </c>
      <c r="W31" s="164">
        <f>(1-'Solar Derate Calculations'!$L$14)*J31</f>
        <v>141.80059814000001</v>
      </c>
      <c r="X31" s="164">
        <f>(1-'Solar Derate Calculations'!$L$15)*K31</f>
        <v>120.57675171</v>
      </c>
      <c r="Y31" s="164">
        <f>(1-'Solar Derate Calculations'!$L$16)*L31</f>
        <v>101.29244232000001</v>
      </c>
      <c r="Z31" s="164">
        <f>(1-'Solar Derate Calculations'!$L$17)*M31</f>
        <v>75.600273130000005</v>
      </c>
      <c r="AA31" s="164">
        <f>(1-'Solar Derate Calculations'!$L$18)*N31</f>
        <v>47.532311247999999</v>
      </c>
      <c r="AB31" s="164">
        <f>(1-'Solar Derate Calculations'!$L$19)*O31</f>
        <v>32.402566524999997</v>
      </c>
      <c r="AC31" s="168">
        <f>SUM(Q31:AB31)</f>
        <v>1154.0094367920001</v>
      </c>
      <c r="AD31" s="164">
        <f>(1-'Solar Derate Calculations'!$K$8)*D31</f>
        <v>11.267499922500001</v>
      </c>
      <c r="AE31" s="164">
        <f>(1-'Solar Derate Calculations'!$K$9)*E31</f>
        <v>15.4467105875</v>
      </c>
      <c r="AF31" s="164">
        <f>(1-'Solar Derate Calculations'!$K$10)*F31</f>
        <v>54.349613189999999</v>
      </c>
      <c r="AG31" s="164">
        <f>(1-'Solar Derate Calculations'!$K$11)*G31</f>
        <v>87.592736816000013</v>
      </c>
      <c r="AH31" s="164">
        <f>(1-'Solar Derate Calculations'!$K$12)*H31</f>
        <v>158.98667907999999</v>
      </c>
      <c r="AI31" s="164">
        <f>(1-'Solar Derate Calculations'!$K$13)*I31</f>
        <v>165.31872559000001</v>
      </c>
      <c r="AJ31" s="164">
        <f>(1-'Solar Derate Calculations'!$K$14)*J31</f>
        <v>141.80059814000001</v>
      </c>
      <c r="AK31" s="164">
        <f>(1-'Solar Derate Calculations'!$K$15)*K31</f>
        <v>120.57675171</v>
      </c>
      <c r="AL31" s="164">
        <f>(1-'Solar Derate Calculations'!$K$16)*L31</f>
        <v>101.29244232000001</v>
      </c>
      <c r="AM31" s="164">
        <f>(1-'Solar Derate Calculations'!$K$17)*M31</f>
        <v>75.600273130000005</v>
      </c>
      <c r="AN31" s="164">
        <f>(1-'Solar Derate Calculations'!$K$18)*N31</f>
        <v>47.532311247999999</v>
      </c>
      <c r="AO31" s="169">
        <f>(1-'Solar Derate Calculations'!$K$19)*O31</f>
        <v>24.778433225000001</v>
      </c>
      <c r="AP31" s="168">
        <f t="shared" si="2"/>
        <v>1004.542774959</v>
      </c>
    </row>
    <row r="32" spans="1:43">
      <c r="B32" s="149" t="str">
        <f t="shared" si="0"/>
        <v xml:space="preserve">N </v>
      </c>
      <c r="C32" s="152">
        <v>3</v>
      </c>
      <c r="D32" s="162">
        <v>36.156703950000001</v>
      </c>
      <c r="E32" s="162">
        <v>54.25164032</v>
      </c>
      <c r="F32" s="162">
        <v>100.62049866</v>
      </c>
      <c r="G32" s="162">
        <v>129.61772156000001</v>
      </c>
      <c r="H32" s="162">
        <v>155.90740966999999</v>
      </c>
      <c r="I32" s="162">
        <v>163.44746398999999</v>
      </c>
      <c r="J32" s="162">
        <v>139.66517639</v>
      </c>
      <c r="K32" s="162">
        <v>117.20517731</v>
      </c>
      <c r="L32" s="162">
        <v>95.226432799999998</v>
      </c>
      <c r="M32" s="162">
        <v>66.65234375</v>
      </c>
      <c r="N32" s="162">
        <v>41.162796020000002</v>
      </c>
      <c r="O32" s="162">
        <v>30.471952439999999</v>
      </c>
      <c r="P32" s="163">
        <f>SUM(D32:O32)</f>
        <v>1130.3853168599999</v>
      </c>
      <c r="Q32" s="164">
        <f>(1-'Solar Derate Calculations'!$L$8)*D32</f>
        <v>30.733198357500001</v>
      </c>
      <c r="R32" s="164">
        <f>(1-'Solar Derate Calculations'!$L$9)*E32</f>
        <v>40.688730239999998</v>
      </c>
      <c r="S32" s="164">
        <f>(1-'Solar Derate Calculations'!$L$10)*F32</f>
        <v>90.558448794</v>
      </c>
      <c r="T32" s="164">
        <f>(1-'Solar Derate Calculations'!$L$11)*G32</f>
        <v>123.136835482</v>
      </c>
      <c r="U32" s="164">
        <f>(1-'Solar Derate Calculations'!$L$12)*H32</f>
        <v>155.90740966999999</v>
      </c>
      <c r="V32" s="164">
        <f>(1-'Solar Derate Calculations'!$L$13)*I32</f>
        <v>163.44746398999999</v>
      </c>
      <c r="W32" s="164">
        <f>(1-'Solar Derate Calculations'!$L$14)*J32</f>
        <v>139.66517639</v>
      </c>
      <c r="X32" s="164">
        <f>(1-'Solar Derate Calculations'!$L$15)*K32</f>
        <v>117.20517731</v>
      </c>
      <c r="Y32" s="164">
        <f>(1-'Solar Derate Calculations'!$L$16)*L32</f>
        <v>95.226432799999998</v>
      </c>
      <c r="Z32" s="164">
        <f>(1-'Solar Derate Calculations'!$L$17)*M32</f>
        <v>66.65234375</v>
      </c>
      <c r="AA32" s="164">
        <f>(1-'Solar Derate Calculations'!$L$18)*N32</f>
        <v>39.104656218999999</v>
      </c>
      <c r="AB32" s="164">
        <f>(1-'Solar Derate Calculations'!$L$19)*O32</f>
        <v>25.901159573999998</v>
      </c>
      <c r="AC32" s="168">
        <f t="shared" si="1"/>
        <v>1088.2270325765001</v>
      </c>
      <c r="AD32" s="164">
        <f>(1-'Solar Derate Calculations'!$K$8)*D32</f>
        <v>9.0391759875000002</v>
      </c>
      <c r="AE32" s="164">
        <f>(1-'Solar Derate Calculations'!$K$9)*E32</f>
        <v>13.56291008</v>
      </c>
      <c r="AF32" s="164">
        <f>(1-'Solar Derate Calculations'!$K$10)*F32</f>
        <v>50.310249329999998</v>
      </c>
      <c r="AG32" s="164">
        <f>(1-'Solar Derate Calculations'!$K$11)*G32</f>
        <v>84.25151901400001</v>
      </c>
      <c r="AH32" s="164">
        <f>(1-'Solar Derate Calculations'!$K$12)*H32</f>
        <v>155.90740966999999</v>
      </c>
      <c r="AI32" s="164">
        <f>(1-'Solar Derate Calculations'!$K$13)*I32</f>
        <v>163.44746398999999</v>
      </c>
      <c r="AJ32" s="164">
        <f>(1-'Solar Derate Calculations'!$K$14)*J32</f>
        <v>139.66517639</v>
      </c>
      <c r="AK32" s="164">
        <f>(1-'Solar Derate Calculations'!$K$15)*K32</f>
        <v>117.20517731</v>
      </c>
      <c r="AL32" s="164">
        <f>(1-'Solar Derate Calculations'!$K$16)*L32</f>
        <v>95.226432799999998</v>
      </c>
      <c r="AM32" s="164">
        <f>(1-'Solar Derate Calculations'!$K$17)*M32</f>
        <v>66.65234375</v>
      </c>
      <c r="AN32" s="164">
        <f>(1-'Solar Derate Calculations'!$K$18)*N32</f>
        <v>39.104656218999999</v>
      </c>
      <c r="AO32" s="169">
        <f>(1-'Solar Derate Calculations'!$K$19)*O32</f>
        <v>19.806769085999999</v>
      </c>
      <c r="AP32" s="168">
        <f t="shared" si="2"/>
        <v>954.17928362649991</v>
      </c>
    </row>
    <row r="33" spans="2:42">
      <c r="B33" s="149" t="str">
        <f t="shared" si="0"/>
        <v xml:space="preserve">N </v>
      </c>
      <c r="C33" s="152">
        <v>4</v>
      </c>
      <c r="D33" s="162">
        <v>28.312280650000002</v>
      </c>
      <c r="E33" s="162">
        <v>46.867401119999997</v>
      </c>
      <c r="F33" s="162">
        <v>92.205543520000006</v>
      </c>
      <c r="G33" s="162">
        <v>123.99413300000001</v>
      </c>
      <c r="H33" s="162">
        <v>152.21250916</v>
      </c>
      <c r="I33" s="162">
        <v>160.86824035999999</v>
      </c>
      <c r="J33" s="162">
        <v>136.96209716999999</v>
      </c>
      <c r="K33" s="162">
        <v>113.38990784000001</v>
      </c>
      <c r="L33" s="162">
        <v>88.82580566</v>
      </c>
      <c r="M33" s="162">
        <v>57.760093689999998</v>
      </c>
      <c r="N33" s="162">
        <v>33.105670930000002</v>
      </c>
      <c r="O33" s="162">
        <v>24.135238650000002</v>
      </c>
      <c r="P33" s="163">
        <f>SUM(D33:O33)</f>
        <v>1058.63892175</v>
      </c>
      <c r="Q33" s="164">
        <f>(1-'Solar Derate Calculations'!$L$8)*D33</f>
        <v>24.065438552500002</v>
      </c>
      <c r="R33" s="164">
        <f>(1-'Solar Derate Calculations'!$L$9)*E33</f>
        <v>35.150550839999994</v>
      </c>
      <c r="S33" s="164">
        <f>(1-'Solar Derate Calculations'!$L$10)*F33</f>
        <v>82.984989168000013</v>
      </c>
      <c r="T33" s="164">
        <f>(1-'Solar Derate Calculations'!$L$11)*G33</f>
        <v>117.79442634999999</v>
      </c>
      <c r="U33" s="164">
        <f>(1-'Solar Derate Calculations'!$L$12)*H33</f>
        <v>152.21250916</v>
      </c>
      <c r="V33" s="164">
        <f>(1-'Solar Derate Calculations'!$L$13)*I33</f>
        <v>160.86824035999999</v>
      </c>
      <c r="W33" s="164">
        <f>(1-'Solar Derate Calculations'!$L$14)*J33</f>
        <v>136.96209716999999</v>
      </c>
      <c r="X33" s="164">
        <f>(1-'Solar Derate Calculations'!$L$15)*K33</f>
        <v>113.38990784000001</v>
      </c>
      <c r="Y33" s="164">
        <f>(1-'Solar Derate Calculations'!$L$16)*L33</f>
        <v>88.82580566</v>
      </c>
      <c r="Z33" s="164">
        <f>(1-'Solar Derate Calculations'!$L$17)*M33</f>
        <v>57.760093689999998</v>
      </c>
      <c r="AA33" s="164">
        <f>(1-'Solar Derate Calculations'!$L$18)*N33</f>
        <v>31.450387383500001</v>
      </c>
      <c r="AB33" s="164">
        <f>(1-'Solar Derate Calculations'!$L$19)*O33</f>
        <v>20.514952852500002</v>
      </c>
      <c r="AC33" s="168">
        <f t="shared" si="1"/>
        <v>1021.9793990264999</v>
      </c>
      <c r="AD33" s="164">
        <f>(1-'Solar Derate Calculations'!$K$8)*D33</f>
        <v>7.0780701625000004</v>
      </c>
      <c r="AE33" s="164">
        <f>(1-'Solar Derate Calculations'!$K$9)*E33</f>
        <v>11.716850279999999</v>
      </c>
      <c r="AF33" s="164">
        <f>(1-'Solar Derate Calculations'!$K$10)*F33</f>
        <v>46.102771760000003</v>
      </c>
      <c r="AG33" s="164">
        <f>(1-'Solar Derate Calculations'!$K$11)*G33</f>
        <v>80.596186450000005</v>
      </c>
      <c r="AH33" s="164">
        <f>(1-'Solar Derate Calculations'!$K$12)*H33</f>
        <v>152.21250916</v>
      </c>
      <c r="AI33" s="164">
        <f>(1-'Solar Derate Calculations'!$K$13)*I33</f>
        <v>160.86824035999999</v>
      </c>
      <c r="AJ33" s="164">
        <f>(1-'Solar Derate Calculations'!$K$14)*J33</f>
        <v>136.96209716999999</v>
      </c>
      <c r="AK33" s="164">
        <f>(1-'Solar Derate Calculations'!$K$15)*K33</f>
        <v>113.38990784000001</v>
      </c>
      <c r="AL33" s="164">
        <f>(1-'Solar Derate Calculations'!$K$16)*L33</f>
        <v>88.82580566</v>
      </c>
      <c r="AM33" s="164">
        <f>(1-'Solar Derate Calculations'!$K$17)*M33</f>
        <v>57.760093689999998</v>
      </c>
      <c r="AN33" s="164">
        <f>(1-'Solar Derate Calculations'!$K$18)*N33</f>
        <v>31.450387383500001</v>
      </c>
      <c r="AO33" s="169">
        <f>(1-'Solar Derate Calculations'!$K$19)*O33</f>
        <v>15.687905122500002</v>
      </c>
      <c r="AP33" s="168">
        <f t="shared" si="2"/>
        <v>902.65082503849987</v>
      </c>
    </row>
    <row r="34" spans="2:42">
      <c r="B34" s="149" t="str">
        <f t="shared" si="0"/>
        <v xml:space="preserve">N </v>
      </c>
      <c r="C34" s="152">
        <v>5</v>
      </c>
      <c r="D34" s="162">
        <v>22.20068169</v>
      </c>
      <c r="E34" s="162">
        <v>39.952362059999999</v>
      </c>
      <c r="F34" s="162">
        <v>83.614265439999997</v>
      </c>
      <c r="G34" s="162">
        <v>117.98535919</v>
      </c>
      <c r="H34" s="162">
        <v>147.99351501000001</v>
      </c>
      <c r="I34" s="162">
        <v>157.66999817000001</v>
      </c>
      <c r="J34" s="162">
        <v>133.76918029999999</v>
      </c>
      <c r="K34" s="162">
        <v>109.20943450999999</v>
      </c>
      <c r="L34" s="162">
        <v>82.200965879999998</v>
      </c>
      <c r="M34" s="162">
        <v>49.214221950000002</v>
      </c>
      <c r="N34" s="162">
        <v>26.448863979999999</v>
      </c>
      <c r="O34" s="162">
        <v>19.651288990000001</v>
      </c>
      <c r="P34" s="163">
        <f t="shared" ref="P34:P58" si="3">SUM(D34:O34)</f>
        <v>989.9101371700001</v>
      </c>
      <c r="Q34" s="164">
        <f>(1-'Solar Derate Calculations'!$L$8)*D34</f>
        <v>18.870579436499998</v>
      </c>
      <c r="R34" s="164">
        <f>(1-'Solar Derate Calculations'!$L$9)*E34</f>
        <v>29.964271544999999</v>
      </c>
      <c r="S34" s="164">
        <f>(1-'Solar Derate Calculations'!$L$10)*F34</f>
        <v>75.252838896</v>
      </c>
      <c r="T34" s="164">
        <f>(1-'Solar Derate Calculations'!$L$11)*G34</f>
        <v>112.08609123049999</v>
      </c>
      <c r="U34" s="164">
        <f>(1-'Solar Derate Calculations'!$L$12)*H34</f>
        <v>147.99351501000001</v>
      </c>
      <c r="V34" s="164">
        <f>(1-'Solar Derate Calculations'!$L$13)*I34</f>
        <v>157.66999817000001</v>
      </c>
      <c r="W34" s="164">
        <f>(1-'Solar Derate Calculations'!$L$14)*J34</f>
        <v>133.76918029999999</v>
      </c>
      <c r="X34" s="164">
        <f>(1-'Solar Derate Calculations'!$L$15)*K34</f>
        <v>109.20943450999999</v>
      </c>
      <c r="Y34" s="164">
        <f>(1-'Solar Derate Calculations'!$L$16)*L34</f>
        <v>82.200965879999998</v>
      </c>
      <c r="Z34" s="164">
        <f>(1-'Solar Derate Calculations'!$L$17)*M34</f>
        <v>49.214221950000002</v>
      </c>
      <c r="AA34" s="164">
        <f>(1-'Solar Derate Calculations'!$L$18)*N34</f>
        <v>25.126420780999997</v>
      </c>
      <c r="AB34" s="164">
        <f>(1-'Solar Derate Calculations'!$L$19)*O34</f>
        <v>16.703595641500002</v>
      </c>
      <c r="AC34" s="168">
        <f t="shared" si="1"/>
        <v>958.06111335050002</v>
      </c>
      <c r="AD34" s="164">
        <f>(1-'Solar Derate Calculations'!$K$8)*D34</f>
        <v>5.5501704224999999</v>
      </c>
      <c r="AE34" s="164">
        <f>(1-'Solar Derate Calculations'!$K$9)*E34</f>
        <v>9.9880905149999997</v>
      </c>
      <c r="AF34" s="164">
        <f>(1-'Solar Derate Calculations'!$K$10)*F34</f>
        <v>41.807132719999998</v>
      </c>
      <c r="AG34" s="164">
        <f>(1-'Solar Derate Calculations'!$K$11)*G34</f>
        <v>76.690483473499995</v>
      </c>
      <c r="AH34" s="164">
        <f>(1-'Solar Derate Calculations'!$K$12)*H34</f>
        <v>147.99351501000001</v>
      </c>
      <c r="AI34" s="164">
        <f>(1-'Solar Derate Calculations'!$K$13)*I34</f>
        <v>157.66999817000001</v>
      </c>
      <c r="AJ34" s="164">
        <f>(1-'Solar Derate Calculations'!$K$14)*J34</f>
        <v>133.76918029999999</v>
      </c>
      <c r="AK34" s="164">
        <f>(1-'Solar Derate Calculations'!$K$15)*K34</f>
        <v>109.20943450999999</v>
      </c>
      <c r="AL34" s="164">
        <f>(1-'Solar Derate Calculations'!$K$16)*L34</f>
        <v>82.200965879999998</v>
      </c>
      <c r="AM34" s="164">
        <f>(1-'Solar Derate Calculations'!$K$17)*M34</f>
        <v>49.214221950000002</v>
      </c>
      <c r="AN34" s="164">
        <f>(1-'Solar Derate Calculations'!$K$18)*N34</f>
        <v>25.126420780999997</v>
      </c>
      <c r="AO34" s="169">
        <f>(1-'Solar Derate Calculations'!$K$19)*O34</f>
        <v>12.773337843500002</v>
      </c>
      <c r="AP34" s="168">
        <f t="shared" si="2"/>
        <v>851.99295157550011</v>
      </c>
    </row>
    <row r="35" spans="2:42">
      <c r="B35" s="149" t="str">
        <f t="shared" si="0"/>
        <v xml:space="preserve">N </v>
      </c>
      <c r="C35" s="152">
        <v>6</v>
      </c>
      <c r="D35" s="162">
        <v>18.522487640000001</v>
      </c>
      <c r="E35" s="162">
        <v>33.919757840000003</v>
      </c>
      <c r="F35" s="162">
        <v>75.084762569999995</v>
      </c>
      <c r="G35" s="162">
        <v>111.74684906</v>
      </c>
      <c r="H35" s="162">
        <v>143.38516235</v>
      </c>
      <c r="I35" s="162">
        <v>153.98037719999999</v>
      </c>
      <c r="J35" s="162">
        <v>130.19982909999999</v>
      </c>
      <c r="K35" s="162">
        <v>104.78295898</v>
      </c>
      <c r="L35" s="162">
        <v>75.529067990000001</v>
      </c>
      <c r="M35" s="162">
        <v>41.385852810000003</v>
      </c>
      <c r="N35" s="162">
        <v>21.802433010000001</v>
      </c>
      <c r="O35" s="162">
        <v>17.583932879999999</v>
      </c>
      <c r="P35" s="163">
        <f t="shared" si="3"/>
        <v>927.92347142999995</v>
      </c>
      <c r="Q35" s="164">
        <f>(1-'Solar Derate Calculations'!$L$8)*D35</f>
        <v>15.744114494000002</v>
      </c>
      <c r="R35" s="164">
        <f>(1-'Solar Derate Calculations'!$L$9)*E35</f>
        <v>25.439818380000002</v>
      </c>
      <c r="S35" s="164">
        <f>(1-'Solar Derate Calculations'!$L$10)*F35</f>
        <v>67.576286312999997</v>
      </c>
      <c r="T35" s="164">
        <f>(1-'Solar Derate Calculations'!$L$11)*G35</f>
        <v>106.159506607</v>
      </c>
      <c r="U35" s="164">
        <f>(1-'Solar Derate Calculations'!$L$12)*H35</f>
        <v>143.38516235</v>
      </c>
      <c r="V35" s="164">
        <f>(1-'Solar Derate Calculations'!$L$13)*I35</f>
        <v>153.98037719999999</v>
      </c>
      <c r="W35" s="164">
        <f>(1-'Solar Derate Calculations'!$L$14)*J35</f>
        <v>130.19982909999999</v>
      </c>
      <c r="X35" s="164">
        <f>(1-'Solar Derate Calculations'!$L$15)*K35</f>
        <v>104.78295898</v>
      </c>
      <c r="Y35" s="164">
        <f>(1-'Solar Derate Calculations'!$L$16)*L35</f>
        <v>75.529067990000001</v>
      </c>
      <c r="Z35" s="164">
        <f>(1-'Solar Derate Calculations'!$L$17)*M35</f>
        <v>41.385852810000003</v>
      </c>
      <c r="AA35" s="164">
        <f>(1-'Solar Derate Calculations'!$L$18)*N35</f>
        <v>20.712311359499999</v>
      </c>
      <c r="AB35" s="164">
        <f>(1-'Solar Derate Calculations'!$L$19)*O35</f>
        <v>14.946342947999998</v>
      </c>
      <c r="AC35" s="168">
        <f t="shared" si="1"/>
        <v>899.84162853149996</v>
      </c>
      <c r="AD35" s="164">
        <f>(1-'Solar Derate Calculations'!$K$8)*D35</f>
        <v>4.6306219100000003</v>
      </c>
      <c r="AE35" s="164">
        <f>(1-'Solar Derate Calculations'!$K$9)*E35</f>
        <v>8.4799394600000007</v>
      </c>
      <c r="AF35" s="164">
        <f>(1-'Solar Derate Calculations'!$K$10)*F35</f>
        <v>37.542381284999998</v>
      </c>
      <c r="AG35" s="164">
        <f>(1-'Solar Derate Calculations'!$K$11)*G35</f>
        <v>72.635451889000009</v>
      </c>
      <c r="AH35" s="164">
        <f>(1-'Solar Derate Calculations'!$K$12)*H35</f>
        <v>143.38516235</v>
      </c>
      <c r="AI35" s="164">
        <f>(1-'Solar Derate Calculations'!$K$13)*I35</f>
        <v>153.98037719999999</v>
      </c>
      <c r="AJ35" s="164">
        <f>(1-'Solar Derate Calculations'!$K$14)*J35</f>
        <v>130.19982909999999</v>
      </c>
      <c r="AK35" s="164">
        <f>(1-'Solar Derate Calculations'!$K$15)*K35</f>
        <v>104.78295898</v>
      </c>
      <c r="AL35" s="164">
        <f>(1-'Solar Derate Calculations'!$K$16)*L35</f>
        <v>75.529067990000001</v>
      </c>
      <c r="AM35" s="164">
        <f>(1-'Solar Derate Calculations'!$K$17)*M35</f>
        <v>41.385852810000003</v>
      </c>
      <c r="AN35" s="164">
        <f>(1-'Solar Derate Calculations'!$K$18)*N35</f>
        <v>20.712311359499999</v>
      </c>
      <c r="AO35" s="169">
        <f>(1-'Solar Derate Calculations'!$K$19)*O35</f>
        <v>11.429556372</v>
      </c>
      <c r="AP35" s="168">
        <f t="shared" si="2"/>
        <v>804.69351070549988</v>
      </c>
    </row>
    <row r="36" spans="2:42">
      <c r="B36" s="149" t="str">
        <f t="shared" si="0"/>
        <v xml:space="preserve">N </v>
      </c>
      <c r="C36" s="152">
        <v>7</v>
      </c>
      <c r="D36" s="162">
        <v>17.30064011</v>
      </c>
      <c r="E36" s="162">
        <v>29.15899658</v>
      </c>
      <c r="F36" s="162">
        <v>66.871063230000004</v>
      </c>
      <c r="G36" s="162">
        <v>105.42173004</v>
      </c>
      <c r="H36" s="162">
        <v>138.51858521</v>
      </c>
      <c r="I36" s="162">
        <v>149.92921448000001</v>
      </c>
      <c r="J36" s="162">
        <v>126.36595154</v>
      </c>
      <c r="K36" s="162">
        <v>100.22258759</v>
      </c>
      <c r="L36" s="162">
        <v>68.979721069999997</v>
      </c>
      <c r="M36" s="162">
        <v>34.675739290000003</v>
      </c>
      <c r="N36" s="162">
        <v>19.54633522</v>
      </c>
      <c r="O36" s="162">
        <v>17.44020081</v>
      </c>
      <c r="P36" s="163">
        <f t="shared" si="3"/>
        <v>874.43076516999986</v>
      </c>
      <c r="Q36" s="164">
        <f>(1-'Solar Derate Calculations'!$L$8)*D36</f>
        <v>14.705544093499999</v>
      </c>
      <c r="R36" s="164">
        <f>(1-'Solar Derate Calculations'!$L$9)*E36</f>
        <v>21.869247434999998</v>
      </c>
      <c r="S36" s="164">
        <f>(1-'Solar Derate Calculations'!$L$10)*F36</f>
        <v>60.183956907000002</v>
      </c>
      <c r="T36" s="164">
        <f>(1-'Solar Derate Calculations'!$L$11)*G36</f>
        <v>100.150643538</v>
      </c>
      <c r="U36" s="164">
        <f>(1-'Solar Derate Calculations'!$L$12)*H36</f>
        <v>138.51858521</v>
      </c>
      <c r="V36" s="164">
        <f>(1-'Solar Derate Calculations'!$L$13)*I36</f>
        <v>149.92921448000001</v>
      </c>
      <c r="W36" s="164">
        <f>(1-'Solar Derate Calculations'!$L$14)*J36</f>
        <v>126.36595154</v>
      </c>
      <c r="X36" s="164">
        <f>(1-'Solar Derate Calculations'!$L$15)*K36</f>
        <v>100.22258759</v>
      </c>
      <c r="Y36" s="164">
        <f>(1-'Solar Derate Calculations'!$L$16)*L36</f>
        <v>68.979721069999997</v>
      </c>
      <c r="Z36" s="164">
        <f>(1-'Solar Derate Calculations'!$L$17)*M36</f>
        <v>34.675739290000003</v>
      </c>
      <c r="AA36" s="164">
        <f>(1-'Solar Derate Calculations'!$L$18)*N36</f>
        <v>18.569018458999999</v>
      </c>
      <c r="AB36" s="164">
        <f>(1-'Solar Derate Calculations'!$L$19)*O36</f>
        <v>14.824170688500001</v>
      </c>
      <c r="AC36" s="168">
        <f t="shared" si="1"/>
        <v>848.99438030099986</v>
      </c>
      <c r="AD36" s="164">
        <f>(1-'Solar Derate Calculations'!$K$8)*D36</f>
        <v>4.3251600274999999</v>
      </c>
      <c r="AE36" s="164">
        <f>(1-'Solar Derate Calculations'!$K$9)*E36</f>
        <v>7.289749145</v>
      </c>
      <c r="AF36" s="164">
        <f>(1-'Solar Derate Calculations'!$K$10)*F36</f>
        <v>33.435531615000002</v>
      </c>
      <c r="AG36" s="164">
        <f>(1-'Solar Derate Calculations'!$K$11)*G36</f>
        <v>68.524124526000008</v>
      </c>
      <c r="AH36" s="164">
        <f>(1-'Solar Derate Calculations'!$K$12)*H36</f>
        <v>138.51858521</v>
      </c>
      <c r="AI36" s="164">
        <f>(1-'Solar Derate Calculations'!$K$13)*I36</f>
        <v>149.92921448000001</v>
      </c>
      <c r="AJ36" s="164">
        <f>(1-'Solar Derate Calculations'!$K$14)*J36</f>
        <v>126.36595154</v>
      </c>
      <c r="AK36" s="164">
        <f>(1-'Solar Derate Calculations'!$K$15)*K36</f>
        <v>100.22258759</v>
      </c>
      <c r="AL36" s="164">
        <f>(1-'Solar Derate Calculations'!$K$16)*L36</f>
        <v>68.979721069999997</v>
      </c>
      <c r="AM36" s="164">
        <f>(1-'Solar Derate Calculations'!$K$17)*M36</f>
        <v>34.675739290000003</v>
      </c>
      <c r="AN36" s="164">
        <f>(1-'Solar Derate Calculations'!$K$18)*N36</f>
        <v>18.569018458999999</v>
      </c>
      <c r="AO36" s="169">
        <f>(1-'Solar Derate Calculations'!$K$19)*O36</f>
        <v>11.3361305265</v>
      </c>
      <c r="AP36" s="168">
        <f t="shared" si="2"/>
        <v>762.17151347899994</v>
      </c>
    </row>
    <row r="37" spans="2:42">
      <c r="B37" s="149" t="str">
        <f t="shared" si="0"/>
        <v xml:space="preserve">N </v>
      </c>
      <c r="C37" s="152">
        <v>8</v>
      </c>
      <c r="D37" s="162">
        <v>17.202793119999999</v>
      </c>
      <c r="E37" s="162">
        <v>26.017168049999999</v>
      </c>
      <c r="F37" s="162">
        <v>59.18062973</v>
      </c>
      <c r="G37" s="162">
        <v>99.125022889999997</v>
      </c>
      <c r="H37" s="162">
        <v>133.50282288</v>
      </c>
      <c r="I37" s="162">
        <v>145.62995910999999</v>
      </c>
      <c r="J37" s="162">
        <v>122.36325073</v>
      </c>
      <c r="K37" s="162">
        <v>95.619567869999997</v>
      </c>
      <c r="L37" s="162">
        <v>62.685634610000001</v>
      </c>
      <c r="M37" s="162">
        <v>29.435132979999999</v>
      </c>
      <c r="N37" s="162">
        <v>18.9736805</v>
      </c>
      <c r="O37" s="162">
        <v>17.45962334</v>
      </c>
      <c r="P37" s="163">
        <f t="shared" si="3"/>
        <v>827.19528580999997</v>
      </c>
      <c r="Q37" s="164">
        <f>(1-'Solar Derate Calculations'!$L$8)*D37</f>
        <v>14.622374151999999</v>
      </c>
      <c r="R37" s="164">
        <f>(1-'Solar Derate Calculations'!$L$9)*E37</f>
        <v>19.5128760375</v>
      </c>
      <c r="S37" s="164">
        <f>(1-'Solar Derate Calculations'!$L$10)*F37</f>
        <v>53.262566757000002</v>
      </c>
      <c r="T37" s="164">
        <f>(1-'Solar Derate Calculations'!$L$11)*G37</f>
        <v>94.168771745499996</v>
      </c>
      <c r="U37" s="164">
        <f>(1-'Solar Derate Calculations'!$L$12)*H37</f>
        <v>133.50282288</v>
      </c>
      <c r="V37" s="164">
        <f>(1-'Solar Derate Calculations'!$L$13)*I37</f>
        <v>145.62995910999999</v>
      </c>
      <c r="W37" s="164">
        <f>(1-'Solar Derate Calculations'!$L$14)*J37</f>
        <v>122.36325073</v>
      </c>
      <c r="X37" s="164">
        <f>(1-'Solar Derate Calculations'!$L$15)*K37</f>
        <v>95.619567869999997</v>
      </c>
      <c r="Y37" s="164">
        <f>(1-'Solar Derate Calculations'!$L$16)*L37</f>
        <v>62.685634610000001</v>
      </c>
      <c r="Z37" s="164">
        <f>(1-'Solar Derate Calculations'!$L$17)*M37</f>
        <v>29.435132979999999</v>
      </c>
      <c r="AA37" s="164">
        <f>(1-'Solar Derate Calculations'!$L$18)*N37</f>
        <v>18.024996474999998</v>
      </c>
      <c r="AB37" s="164">
        <f>(1-'Solar Derate Calculations'!$L$19)*O37</f>
        <v>14.840679839</v>
      </c>
      <c r="AC37" s="168">
        <f t="shared" si="1"/>
        <v>803.66863318599997</v>
      </c>
      <c r="AD37" s="164">
        <f>(1-'Solar Derate Calculations'!$K$8)*D37</f>
        <v>4.3006982799999998</v>
      </c>
      <c r="AE37" s="164">
        <f>(1-'Solar Derate Calculations'!$K$9)*E37</f>
        <v>6.5042920124999997</v>
      </c>
      <c r="AF37" s="164">
        <f>(1-'Solar Derate Calculations'!$K$10)*F37</f>
        <v>29.590314865</v>
      </c>
      <c r="AG37" s="164">
        <f>(1-'Solar Derate Calculations'!$K$11)*G37</f>
        <v>64.431264878500002</v>
      </c>
      <c r="AH37" s="164">
        <f>(1-'Solar Derate Calculations'!$K$12)*H37</f>
        <v>133.50282288</v>
      </c>
      <c r="AI37" s="164">
        <f>(1-'Solar Derate Calculations'!$K$13)*I37</f>
        <v>145.62995910999999</v>
      </c>
      <c r="AJ37" s="164">
        <f>(1-'Solar Derate Calculations'!$K$14)*J37</f>
        <v>122.36325073</v>
      </c>
      <c r="AK37" s="164">
        <f>(1-'Solar Derate Calculations'!$K$15)*K37</f>
        <v>95.619567869999997</v>
      </c>
      <c r="AL37" s="164">
        <f>(1-'Solar Derate Calculations'!$K$16)*L37</f>
        <v>62.685634610000001</v>
      </c>
      <c r="AM37" s="164">
        <f>(1-'Solar Derate Calculations'!$K$17)*M37</f>
        <v>29.435132979999999</v>
      </c>
      <c r="AN37" s="164">
        <f>(1-'Solar Derate Calculations'!$K$18)*N37</f>
        <v>18.024996474999998</v>
      </c>
      <c r="AO37" s="169">
        <f>(1-'Solar Derate Calculations'!$K$19)*O37</f>
        <v>11.348755171000001</v>
      </c>
      <c r="AP37" s="168">
        <f t="shared" si="2"/>
        <v>723.43668986199998</v>
      </c>
    </row>
    <row r="38" spans="2:42">
      <c r="B38" s="149" t="str">
        <f t="shared" si="0"/>
        <v xml:space="preserve">N </v>
      </c>
      <c r="C38" s="152">
        <v>9</v>
      </c>
      <c r="D38" s="162">
        <v>17.261638640000001</v>
      </c>
      <c r="E38" s="162">
        <v>24.6274929</v>
      </c>
      <c r="F38" s="162">
        <v>53.30611038</v>
      </c>
      <c r="G38" s="162">
        <v>93.940956119999996</v>
      </c>
      <c r="H38" s="162">
        <v>129.2525177</v>
      </c>
      <c r="I38" s="162">
        <v>141.90742492999999</v>
      </c>
      <c r="J38" s="162">
        <v>118.93849944999999</v>
      </c>
      <c r="K38" s="162">
        <v>91.785148620000001</v>
      </c>
      <c r="L38" s="162">
        <v>57.710327149999998</v>
      </c>
      <c r="M38" s="162">
        <v>26.393810269999999</v>
      </c>
      <c r="N38" s="162">
        <v>18.966785430000002</v>
      </c>
      <c r="O38" s="162">
        <v>17.466562270000001</v>
      </c>
      <c r="P38" s="163">
        <f t="shared" si="3"/>
        <v>791.55727386000001</v>
      </c>
      <c r="Q38" s="164">
        <f>(1-'Solar Derate Calculations'!$L$8)*D38</f>
        <v>14.672392844000001</v>
      </c>
      <c r="R38" s="164">
        <f>(1-'Solar Derate Calculations'!$L$9)*E38</f>
        <v>18.470619675000002</v>
      </c>
      <c r="S38" s="164">
        <f>(1-'Solar Derate Calculations'!$L$10)*F38</f>
        <v>47.975499341999999</v>
      </c>
      <c r="T38" s="164">
        <f>(1-'Solar Derate Calculations'!$L$11)*G38</f>
        <v>89.243908313999995</v>
      </c>
      <c r="U38" s="164">
        <f>(1-'Solar Derate Calculations'!$L$12)*H38</f>
        <v>129.2525177</v>
      </c>
      <c r="V38" s="164">
        <f>(1-'Solar Derate Calculations'!$L$13)*I38</f>
        <v>141.90742492999999</v>
      </c>
      <c r="W38" s="164">
        <f>(1-'Solar Derate Calculations'!$L$14)*J38</f>
        <v>118.93849944999999</v>
      </c>
      <c r="X38" s="164">
        <f>(1-'Solar Derate Calculations'!$L$15)*K38</f>
        <v>91.785148620000001</v>
      </c>
      <c r="Y38" s="164">
        <f>(1-'Solar Derate Calculations'!$L$16)*L38</f>
        <v>57.710327149999998</v>
      </c>
      <c r="Z38" s="164">
        <f>(1-'Solar Derate Calculations'!$L$17)*M38</f>
        <v>26.393810269999999</v>
      </c>
      <c r="AA38" s="164">
        <f>(1-'Solar Derate Calculations'!$L$18)*N38</f>
        <v>18.018446158500002</v>
      </c>
      <c r="AB38" s="164">
        <f>(1-'Solar Derate Calculations'!$L$19)*O38</f>
        <v>14.8465779295</v>
      </c>
      <c r="AC38" s="168">
        <f t="shared" si="1"/>
        <v>769.21517238299987</v>
      </c>
      <c r="AD38" s="164">
        <f>(1-'Solar Derate Calculations'!$K$8)*D38</f>
        <v>4.3154096600000003</v>
      </c>
      <c r="AE38" s="164">
        <f>(1-'Solar Derate Calculations'!$K$9)*E38</f>
        <v>6.156873225</v>
      </c>
      <c r="AF38" s="164">
        <f>(1-'Solar Derate Calculations'!$K$10)*F38</f>
        <v>26.65305519</v>
      </c>
      <c r="AG38" s="164">
        <f>(1-'Solar Derate Calculations'!$K$11)*G38</f>
        <v>61.061621477999999</v>
      </c>
      <c r="AH38" s="164">
        <f>(1-'Solar Derate Calculations'!$K$12)*H38</f>
        <v>129.2525177</v>
      </c>
      <c r="AI38" s="164">
        <f>(1-'Solar Derate Calculations'!$K$13)*I38</f>
        <v>141.90742492999999</v>
      </c>
      <c r="AJ38" s="164">
        <f>(1-'Solar Derate Calculations'!$K$14)*J38</f>
        <v>118.93849944999999</v>
      </c>
      <c r="AK38" s="164">
        <f>(1-'Solar Derate Calculations'!$K$15)*K38</f>
        <v>91.785148620000001</v>
      </c>
      <c r="AL38" s="164">
        <f>(1-'Solar Derate Calculations'!$K$16)*L38</f>
        <v>57.710327149999998</v>
      </c>
      <c r="AM38" s="164">
        <f>(1-'Solar Derate Calculations'!$K$17)*M38</f>
        <v>26.393810269999999</v>
      </c>
      <c r="AN38" s="164">
        <f>(1-'Solar Derate Calculations'!$K$18)*N38</f>
        <v>18.018446158500002</v>
      </c>
      <c r="AO38" s="169">
        <f>(1-'Solar Derate Calculations'!$K$19)*O38</f>
        <v>11.353265475500001</v>
      </c>
      <c r="AP38" s="168">
        <f t="shared" si="2"/>
        <v>693.546399307</v>
      </c>
    </row>
    <row r="39" spans="2:42">
      <c r="B39" s="149" t="str">
        <f t="shared" si="0"/>
        <v xml:space="preserve">N </v>
      </c>
      <c r="C39" s="152">
        <v>10</v>
      </c>
      <c r="D39" s="162">
        <v>17.329792019999999</v>
      </c>
      <c r="E39" s="162">
        <v>23.873365400000001</v>
      </c>
      <c r="F39" s="162">
        <v>46.192943569999997</v>
      </c>
      <c r="G39" s="162">
        <v>86.981857300000001</v>
      </c>
      <c r="H39" s="162">
        <v>123.37245178000001</v>
      </c>
      <c r="I39" s="162">
        <v>136.65682982999999</v>
      </c>
      <c r="J39" s="162">
        <v>114.15874481</v>
      </c>
      <c r="K39" s="162">
        <v>86.572433469999993</v>
      </c>
      <c r="L39" s="162">
        <v>51.375839229999997</v>
      </c>
      <c r="M39" s="162">
        <v>23.932800289999999</v>
      </c>
      <c r="N39" s="162">
        <v>19.042530060000001</v>
      </c>
      <c r="O39" s="162">
        <v>17.46507072</v>
      </c>
      <c r="P39" s="163">
        <f t="shared" si="3"/>
        <v>746.95465847999992</v>
      </c>
      <c r="Q39" s="164">
        <f>(1-'Solar Derate Calculations'!$L$8)*D39</f>
        <v>14.730323216999999</v>
      </c>
      <c r="R39" s="164">
        <f>(1-'Solar Derate Calculations'!$L$9)*E39</f>
        <v>17.905024050000002</v>
      </c>
      <c r="S39" s="164">
        <f>(1-'Solar Derate Calculations'!$L$10)*F39</f>
        <v>41.573649212999996</v>
      </c>
      <c r="T39" s="164">
        <f>(1-'Solar Derate Calculations'!$L$11)*G39</f>
        <v>82.632764434999999</v>
      </c>
      <c r="U39" s="164">
        <f>(1-'Solar Derate Calculations'!$L$12)*H39</f>
        <v>123.37245178000001</v>
      </c>
      <c r="V39" s="164">
        <f>(1-'Solar Derate Calculations'!$L$13)*I39</f>
        <v>136.65682982999999</v>
      </c>
      <c r="W39" s="164">
        <f>(1-'Solar Derate Calculations'!$L$14)*J39</f>
        <v>114.15874481</v>
      </c>
      <c r="X39" s="164">
        <f>(1-'Solar Derate Calculations'!$L$15)*K39</f>
        <v>86.572433469999993</v>
      </c>
      <c r="Y39" s="164">
        <f>(1-'Solar Derate Calculations'!$L$16)*L39</f>
        <v>51.375839229999997</v>
      </c>
      <c r="Z39" s="164">
        <f>(1-'Solar Derate Calculations'!$L$17)*M39</f>
        <v>23.932800289999999</v>
      </c>
      <c r="AA39" s="164">
        <f>(1-'Solar Derate Calculations'!$L$18)*N39</f>
        <v>18.090403556999998</v>
      </c>
      <c r="AB39" s="164">
        <f>(1-'Solar Derate Calculations'!$L$19)*O39</f>
        <v>14.845310112</v>
      </c>
      <c r="AC39" s="168">
        <f t="shared" si="1"/>
        <v>725.84657399399998</v>
      </c>
      <c r="AD39" s="164">
        <f>(1-'Solar Derate Calculations'!$K$8)*D39</f>
        <v>4.3324480049999998</v>
      </c>
      <c r="AE39" s="164">
        <f>(1-'Solar Derate Calculations'!$K$9)*E39</f>
        <v>5.9683413500000002</v>
      </c>
      <c r="AF39" s="164">
        <f>(1-'Solar Derate Calculations'!$K$10)*F39</f>
        <v>23.096471784999999</v>
      </c>
      <c r="AG39" s="164">
        <f>(1-'Solar Derate Calculations'!$K$11)*G39</f>
        <v>56.538207245000002</v>
      </c>
      <c r="AH39" s="164">
        <f>(1-'Solar Derate Calculations'!$K$12)*H39</f>
        <v>123.37245178000001</v>
      </c>
      <c r="AI39" s="164">
        <f>(1-'Solar Derate Calculations'!$K$13)*I39</f>
        <v>136.65682982999999</v>
      </c>
      <c r="AJ39" s="164">
        <f>(1-'Solar Derate Calculations'!$K$14)*J39</f>
        <v>114.15874481</v>
      </c>
      <c r="AK39" s="164">
        <f>(1-'Solar Derate Calculations'!$K$15)*K39</f>
        <v>86.572433469999993</v>
      </c>
      <c r="AL39" s="164">
        <f>(1-'Solar Derate Calculations'!$K$16)*L39</f>
        <v>51.375839229999997</v>
      </c>
      <c r="AM39" s="164">
        <f>(1-'Solar Derate Calculations'!$K$17)*M39</f>
        <v>23.932800289999999</v>
      </c>
      <c r="AN39" s="164">
        <f>(1-'Solar Derate Calculations'!$K$18)*N39</f>
        <v>18.090403556999998</v>
      </c>
      <c r="AO39" s="169">
        <f>(1-'Solar Derate Calculations'!$K$19)*O39</f>
        <v>11.352295968</v>
      </c>
      <c r="AP39" s="168">
        <f t="shared" si="2"/>
        <v>655.44726732000004</v>
      </c>
    </row>
    <row r="40" spans="2:42">
      <c r="B40" s="149" t="str">
        <f t="shared" si="0"/>
        <v xml:space="preserve">N </v>
      </c>
      <c r="C40" s="152">
        <v>11</v>
      </c>
      <c r="D40" s="162">
        <v>17.377256389999999</v>
      </c>
      <c r="E40" s="162">
        <v>23.71538353</v>
      </c>
      <c r="F40" s="162">
        <v>41.3315506</v>
      </c>
      <c r="G40" s="162">
        <v>81.320182799999998</v>
      </c>
      <c r="H40" s="162">
        <v>118.42845154</v>
      </c>
      <c r="I40" s="162">
        <v>132.16143799</v>
      </c>
      <c r="J40" s="162">
        <v>110.10588837</v>
      </c>
      <c r="K40" s="162">
        <v>82.269615169999994</v>
      </c>
      <c r="L40" s="162">
        <v>46.61188507</v>
      </c>
      <c r="M40" s="162">
        <v>22.961784359999999</v>
      </c>
      <c r="N40" s="162">
        <v>19.09486961</v>
      </c>
      <c r="O40" s="162">
        <v>17.45562172</v>
      </c>
      <c r="P40" s="163">
        <f t="shared" si="3"/>
        <v>712.83392714999991</v>
      </c>
      <c r="Q40" s="164">
        <f>(1-'Solar Derate Calculations'!$L$8)*D40</f>
        <v>14.770667931499998</v>
      </c>
      <c r="R40" s="164">
        <f>(1-'Solar Derate Calculations'!$L$9)*E40</f>
        <v>17.786537647500001</v>
      </c>
      <c r="S40" s="164">
        <f>(1-'Solar Derate Calculations'!$L$10)*F40</f>
        <v>37.19839554</v>
      </c>
      <c r="T40" s="164">
        <f>(1-'Solar Derate Calculations'!$L$11)*G40</f>
        <v>77.254173659999992</v>
      </c>
      <c r="U40" s="164">
        <f>(1-'Solar Derate Calculations'!$L$12)*H40</f>
        <v>118.42845154</v>
      </c>
      <c r="V40" s="164">
        <f>(1-'Solar Derate Calculations'!$L$13)*I40</f>
        <v>132.16143799</v>
      </c>
      <c r="W40" s="164">
        <f>(1-'Solar Derate Calculations'!$L$14)*J40</f>
        <v>110.10588837</v>
      </c>
      <c r="X40" s="164">
        <f>(1-'Solar Derate Calculations'!$L$15)*K40</f>
        <v>82.269615169999994</v>
      </c>
      <c r="Y40" s="164">
        <f>(1-'Solar Derate Calculations'!$L$16)*L40</f>
        <v>46.61188507</v>
      </c>
      <c r="Z40" s="164">
        <f>(1-'Solar Derate Calculations'!$L$17)*M40</f>
        <v>22.961784359999999</v>
      </c>
      <c r="AA40" s="164">
        <f>(1-'Solar Derate Calculations'!$L$18)*N40</f>
        <v>18.1401261295</v>
      </c>
      <c r="AB40" s="164">
        <f>(1-'Solar Derate Calculations'!$L$19)*O40</f>
        <v>14.837278461999999</v>
      </c>
      <c r="AC40" s="168">
        <f t="shared" si="1"/>
        <v>692.52624187049992</v>
      </c>
      <c r="AD40" s="164">
        <f>(1-'Solar Derate Calculations'!$K$8)*D40</f>
        <v>4.3443140974999999</v>
      </c>
      <c r="AE40" s="164">
        <f>(1-'Solar Derate Calculations'!$K$9)*E40</f>
        <v>5.9288458825000001</v>
      </c>
      <c r="AF40" s="164">
        <f>(1-'Solar Derate Calculations'!$K$10)*F40</f>
        <v>20.6657753</v>
      </c>
      <c r="AG40" s="164">
        <f>(1-'Solar Derate Calculations'!$K$11)*G40</f>
        <v>52.858118820000001</v>
      </c>
      <c r="AH40" s="164">
        <f>(1-'Solar Derate Calculations'!$K$12)*H40</f>
        <v>118.42845154</v>
      </c>
      <c r="AI40" s="164">
        <f>(1-'Solar Derate Calculations'!$K$13)*I40</f>
        <v>132.16143799</v>
      </c>
      <c r="AJ40" s="164">
        <f>(1-'Solar Derate Calculations'!$K$14)*J40</f>
        <v>110.10588837</v>
      </c>
      <c r="AK40" s="164">
        <f>(1-'Solar Derate Calculations'!$K$15)*K40</f>
        <v>82.269615169999994</v>
      </c>
      <c r="AL40" s="164">
        <f>(1-'Solar Derate Calculations'!$K$16)*L40</f>
        <v>46.61188507</v>
      </c>
      <c r="AM40" s="164">
        <f>(1-'Solar Derate Calculations'!$K$17)*M40</f>
        <v>22.961784359999999</v>
      </c>
      <c r="AN40" s="164">
        <f>(1-'Solar Derate Calculations'!$K$18)*N40</f>
        <v>18.1401261295</v>
      </c>
      <c r="AO40" s="169">
        <f>(1-'Solar Derate Calculations'!$K$19)*O40</f>
        <v>11.346154118000001</v>
      </c>
      <c r="AP40" s="168">
        <f t="shared" si="2"/>
        <v>625.82239684749993</v>
      </c>
    </row>
    <row r="41" spans="2:42">
      <c r="B41" s="149" t="str">
        <f t="shared" si="0"/>
        <v xml:space="preserve">N </v>
      </c>
      <c r="C41" s="152">
        <v>12</v>
      </c>
      <c r="D41" s="162">
        <v>17.416227339999999</v>
      </c>
      <c r="E41" s="162">
        <v>23.676486969999999</v>
      </c>
      <c r="F41" s="162">
        <v>37.756515499999999</v>
      </c>
      <c r="G41" s="162">
        <v>75.990272520000005</v>
      </c>
      <c r="H41" s="162">
        <v>113.62036132999999</v>
      </c>
      <c r="I41" s="162">
        <v>127.72426605</v>
      </c>
      <c r="J41" s="162">
        <v>106.13652039</v>
      </c>
      <c r="K41" s="162">
        <v>78.157760620000005</v>
      </c>
      <c r="L41" s="162">
        <v>42.564434050000003</v>
      </c>
      <c r="M41" s="162">
        <v>22.638494489999999</v>
      </c>
      <c r="N41" s="162">
        <v>19.137310029999998</v>
      </c>
      <c r="O41" s="162">
        <v>17.440467829999999</v>
      </c>
      <c r="P41" s="163">
        <f t="shared" si="3"/>
        <v>682.25911711999993</v>
      </c>
      <c r="Q41" s="164">
        <f>(1-'Solar Derate Calculations'!$L$8)*D41</f>
        <v>14.803793238999999</v>
      </c>
      <c r="R41" s="164">
        <f>(1-'Solar Derate Calculations'!$L$9)*E41</f>
        <v>17.757365227499999</v>
      </c>
      <c r="S41" s="164">
        <f>(1-'Solar Derate Calculations'!$L$10)*F41</f>
        <v>33.98086395</v>
      </c>
      <c r="T41" s="164">
        <f>(1-'Solar Derate Calculations'!$L$11)*G41</f>
        <v>72.190758893999998</v>
      </c>
      <c r="U41" s="164">
        <f>(1-'Solar Derate Calculations'!$L$12)*H41</f>
        <v>113.62036132999999</v>
      </c>
      <c r="V41" s="164">
        <f>(1-'Solar Derate Calculations'!$L$13)*I41</f>
        <v>127.72426605</v>
      </c>
      <c r="W41" s="164">
        <f>(1-'Solar Derate Calculations'!$L$14)*J41</f>
        <v>106.13652039</v>
      </c>
      <c r="X41" s="164">
        <f>(1-'Solar Derate Calculations'!$L$15)*K41</f>
        <v>78.157760620000005</v>
      </c>
      <c r="Y41" s="164">
        <f>(1-'Solar Derate Calculations'!$L$16)*L41</f>
        <v>42.564434050000003</v>
      </c>
      <c r="Z41" s="164">
        <f>(1-'Solar Derate Calculations'!$L$17)*M41</f>
        <v>22.638494489999999</v>
      </c>
      <c r="AA41" s="164">
        <f>(1-'Solar Derate Calculations'!$L$18)*N41</f>
        <v>18.180444528499997</v>
      </c>
      <c r="AB41" s="164">
        <f>(1-'Solar Derate Calculations'!$L$19)*O41</f>
        <v>14.824397655499999</v>
      </c>
      <c r="AC41" s="168">
        <f t="shared" si="1"/>
        <v>662.57946042449987</v>
      </c>
      <c r="AD41" s="164">
        <f>(1-'Solar Derate Calculations'!$K$8)*D41</f>
        <v>4.3540568349999997</v>
      </c>
      <c r="AE41" s="164">
        <f>(1-'Solar Derate Calculations'!$K$9)*E41</f>
        <v>5.9191217424999998</v>
      </c>
      <c r="AF41" s="164">
        <f>(1-'Solar Derate Calculations'!$K$10)*F41</f>
        <v>18.87825775</v>
      </c>
      <c r="AG41" s="164">
        <f>(1-'Solar Derate Calculations'!$K$11)*G41</f>
        <v>49.393677138000008</v>
      </c>
      <c r="AH41" s="164">
        <f>(1-'Solar Derate Calculations'!$K$12)*H41</f>
        <v>113.62036132999999</v>
      </c>
      <c r="AI41" s="164">
        <f>(1-'Solar Derate Calculations'!$K$13)*I41</f>
        <v>127.72426605</v>
      </c>
      <c r="AJ41" s="164">
        <f>(1-'Solar Derate Calculations'!$K$14)*J41</f>
        <v>106.13652039</v>
      </c>
      <c r="AK41" s="164">
        <f>(1-'Solar Derate Calculations'!$K$15)*K41</f>
        <v>78.157760620000005</v>
      </c>
      <c r="AL41" s="164">
        <f>(1-'Solar Derate Calculations'!$K$16)*L41</f>
        <v>42.564434050000003</v>
      </c>
      <c r="AM41" s="164">
        <f>(1-'Solar Derate Calculations'!$K$17)*M41</f>
        <v>22.638494489999999</v>
      </c>
      <c r="AN41" s="164">
        <f>(1-'Solar Derate Calculations'!$K$18)*N41</f>
        <v>18.180444528499997</v>
      </c>
      <c r="AO41" s="169">
        <f>(1-'Solar Derate Calculations'!$K$19)*O41</f>
        <v>11.3363040895</v>
      </c>
      <c r="AP41" s="168">
        <f t="shared" si="2"/>
        <v>598.90369901349993</v>
      </c>
    </row>
    <row r="42" spans="2:42">
      <c r="B42" s="155" t="str">
        <f>E7</f>
        <v>NE</v>
      </c>
      <c r="C42" s="156">
        <v>0</v>
      </c>
      <c r="D42" s="170">
        <v>63.67406845</v>
      </c>
      <c r="E42" s="170">
        <v>76.131576539999998</v>
      </c>
      <c r="F42" s="170">
        <v>123.02910614</v>
      </c>
      <c r="G42" s="170">
        <v>143.06474304</v>
      </c>
      <c r="H42" s="170">
        <v>162.91740417</v>
      </c>
      <c r="I42" s="170">
        <v>166.63891602000001</v>
      </c>
      <c r="J42" s="170">
        <v>144.07482909999999</v>
      </c>
      <c r="K42" s="170">
        <v>125.61326599</v>
      </c>
      <c r="L42" s="170">
        <v>111.81799316</v>
      </c>
      <c r="M42" s="170">
        <v>92.386756899999995</v>
      </c>
      <c r="N42" s="170">
        <v>68.197357179999997</v>
      </c>
      <c r="O42" s="170">
        <v>54.521919250000003</v>
      </c>
      <c r="P42" s="171">
        <f t="shared" ref="P42" si="4">P29</f>
        <v>1332.0679359399999</v>
      </c>
      <c r="Q42" s="166">
        <f>(1-'Solar Derate Calculations'!$L$8)*D42</f>
        <v>54.1229581825</v>
      </c>
      <c r="R42" s="166">
        <f>(1-'Solar Derate Calculations'!$L$9)*E42</f>
        <v>57.098682404999998</v>
      </c>
      <c r="S42" s="166">
        <f>(1-'Solar Derate Calculations'!$L$10)*F42</f>
        <v>110.726195526</v>
      </c>
      <c r="T42" s="166">
        <f>(1-'Solar Derate Calculations'!$L$11)*G42</f>
        <v>135.91150588799999</v>
      </c>
      <c r="U42" s="166">
        <f>(1-'Solar Derate Calculations'!$L$12)*H42</f>
        <v>162.91740417</v>
      </c>
      <c r="V42" s="166">
        <f>(1-'Solar Derate Calculations'!$L$13)*I42</f>
        <v>166.63891602000001</v>
      </c>
      <c r="W42" s="166">
        <f>(1-'Solar Derate Calculations'!$L$14)*J42</f>
        <v>144.07482909999999</v>
      </c>
      <c r="X42" s="166">
        <f>(1-'Solar Derate Calculations'!$L$15)*K42</f>
        <v>125.61326599</v>
      </c>
      <c r="Y42" s="166">
        <f>(1-'Solar Derate Calculations'!$L$16)*L42</f>
        <v>111.81799316</v>
      </c>
      <c r="Z42" s="166">
        <f>(1-'Solar Derate Calculations'!$L$17)*M42</f>
        <v>92.386756899999995</v>
      </c>
      <c r="AA42" s="166">
        <f>(1-'Solar Derate Calculations'!$L$18)*N42</f>
        <v>64.787489320999995</v>
      </c>
      <c r="AB42" s="166">
        <f>(1-'Solar Derate Calculations'!$L$19)*O42</f>
        <v>46.343631362499998</v>
      </c>
      <c r="AC42" s="165">
        <f t="shared" si="1"/>
        <v>1272.439628025</v>
      </c>
      <c r="AD42" s="166">
        <f>(1-'Solar Derate Calculations'!$K$8)*D42</f>
        <v>15.9185171125</v>
      </c>
      <c r="AE42" s="166">
        <f>(1-'Solar Derate Calculations'!$K$9)*E42</f>
        <v>19.032894134999999</v>
      </c>
      <c r="AF42" s="166">
        <f>(1-'Solar Derate Calculations'!$K$10)*F42</f>
        <v>61.514553069999998</v>
      </c>
      <c r="AG42" s="166">
        <f>(1-'Solar Derate Calculations'!$K$11)*G42</f>
        <v>92.992082976000006</v>
      </c>
      <c r="AH42" s="166">
        <f>(1-'Solar Derate Calculations'!$K$12)*H42</f>
        <v>162.91740417</v>
      </c>
      <c r="AI42" s="166">
        <f>(1-'Solar Derate Calculations'!$K$13)*I42</f>
        <v>166.63891602000001</v>
      </c>
      <c r="AJ42" s="166">
        <f>(1-'Solar Derate Calculations'!$K$14)*J42</f>
        <v>144.07482909999999</v>
      </c>
      <c r="AK42" s="166">
        <f>(1-'Solar Derate Calculations'!$K$15)*K42</f>
        <v>125.61326599</v>
      </c>
      <c r="AL42" s="166">
        <f>(1-'Solar Derate Calculations'!$K$16)*L42</f>
        <v>111.81799316</v>
      </c>
      <c r="AM42" s="166">
        <f>(1-'Solar Derate Calculations'!$K$17)*M42</f>
        <v>92.386756899999995</v>
      </c>
      <c r="AN42" s="166">
        <f>(1-'Solar Derate Calculations'!$K$18)*N42</f>
        <v>64.787489320999995</v>
      </c>
      <c r="AO42" s="167">
        <f>(1-'Solar Derate Calculations'!$K$19)*O42</f>
        <v>35.439247512500003</v>
      </c>
      <c r="AP42" s="165">
        <f t="shared" si="2"/>
        <v>1093.1339494670001</v>
      </c>
    </row>
    <row r="43" spans="2:42">
      <c r="B43" s="149" t="str">
        <f>B42</f>
        <v>NE</v>
      </c>
      <c r="C43" s="152">
        <v>1</v>
      </c>
      <c r="D43" s="162">
        <v>57.315181729999999</v>
      </c>
      <c r="E43" s="162">
        <v>71.661842350000001</v>
      </c>
      <c r="F43" s="162">
        <v>118.64438629</v>
      </c>
      <c r="G43" s="162">
        <v>140.58631897000001</v>
      </c>
      <c r="H43" s="162">
        <v>162.57708740000001</v>
      </c>
      <c r="I43" s="162">
        <v>167.72084045</v>
      </c>
      <c r="J43" s="162">
        <v>145.49671935999999</v>
      </c>
      <c r="K43" s="162">
        <v>125.19273376</v>
      </c>
      <c r="L43" s="162">
        <v>108.82884215999999</v>
      </c>
      <c r="M43" s="162">
        <v>87.173538210000004</v>
      </c>
      <c r="N43" s="162">
        <v>62.116550449999998</v>
      </c>
      <c r="O43" s="162">
        <v>48.911933900000001</v>
      </c>
      <c r="P43" s="163">
        <f t="shared" si="3"/>
        <v>1296.22597503</v>
      </c>
      <c r="Q43" s="164">
        <f>(1-'Solar Derate Calculations'!$L$8)*D43</f>
        <v>48.717904470499995</v>
      </c>
      <c r="R43" s="164">
        <f>(1-'Solar Derate Calculations'!$L$9)*E43</f>
        <v>53.7463817625</v>
      </c>
      <c r="S43" s="164">
        <f>(1-'Solar Derate Calculations'!$L$10)*F43</f>
        <v>106.77994766100001</v>
      </c>
      <c r="T43" s="164">
        <f>(1-'Solar Derate Calculations'!$L$11)*G43</f>
        <v>133.55700302150001</v>
      </c>
      <c r="U43" s="164">
        <f>(1-'Solar Derate Calculations'!$L$12)*H43</f>
        <v>162.57708740000001</v>
      </c>
      <c r="V43" s="164">
        <f>(1-'Solar Derate Calculations'!$L$13)*I43</f>
        <v>167.72084045</v>
      </c>
      <c r="W43" s="164">
        <f>(1-'Solar Derate Calculations'!$L$14)*J43</f>
        <v>145.49671935999999</v>
      </c>
      <c r="X43" s="164">
        <f>(1-'Solar Derate Calculations'!$L$15)*K43</f>
        <v>125.19273376</v>
      </c>
      <c r="Y43" s="164">
        <f>(1-'Solar Derate Calculations'!$L$16)*L43</f>
        <v>108.82884215999999</v>
      </c>
      <c r="Z43" s="164">
        <f>(1-'Solar Derate Calculations'!$L$17)*M43</f>
        <v>87.173538210000004</v>
      </c>
      <c r="AA43" s="164">
        <f>(1-'Solar Derate Calculations'!$L$18)*N43</f>
        <v>59.010722927499998</v>
      </c>
      <c r="AB43" s="164">
        <f>(1-'Solar Derate Calculations'!$L$19)*O43</f>
        <v>41.575143814999997</v>
      </c>
      <c r="AC43" s="168">
        <f t="shared" si="1"/>
        <v>1240.376864998</v>
      </c>
      <c r="AD43" s="164">
        <f>(1-'Solar Derate Calculations'!$K$8)*D43</f>
        <v>14.3287954325</v>
      </c>
      <c r="AE43" s="164">
        <f>(1-'Solar Derate Calculations'!$K$9)*E43</f>
        <v>17.9154605875</v>
      </c>
      <c r="AF43" s="164">
        <f>(1-'Solar Derate Calculations'!$K$10)*F43</f>
        <v>59.322193145</v>
      </c>
      <c r="AG43" s="164">
        <f>(1-'Solar Derate Calculations'!$K$11)*G43</f>
        <v>91.381107330500015</v>
      </c>
      <c r="AH43" s="164">
        <f>(1-'Solar Derate Calculations'!$K$12)*H43</f>
        <v>162.57708740000001</v>
      </c>
      <c r="AI43" s="164">
        <f>(1-'Solar Derate Calculations'!$K$13)*I43</f>
        <v>167.72084045</v>
      </c>
      <c r="AJ43" s="164">
        <f>(1-'Solar Derate Calculations'!$K$14)*J43</f>
        <v>145.49671935999999</v>
      </c>
      <c r="AK43" s="164">
        <f>(1-'Solar Derate Calculations'!$K$15)*K43</f>
        <v>125.19273376</v>
      </c>
      <c r="AL43" s="164">
        <f>(1-'Solar Derate Calculations'!$K$16)*L43</f>
        <v>108.82884215999999</v>
      </c>
      <c r="AM43" s="164">
        <f>(1-'Solar Derate Calculations'!$K$17)*M43</f>
        <v>87.173538210000004</v>
      </c>
      <c r="AN43" s="164">
        <f>(1-'Solar Derate Calculations'!$K$18)*N43</f>
        <v>59.010722927499998</v>
      </c>
      <c r="AO43" s="169">
        <f>(1-'Solar Derate Calculations'!$K$19)*O43</f>
        <v>31.792757035000001</v>
      </c>
      <c r="AP43" s="168">
        <f t="shared" si="2"/>
        <v>1070.7407977980001</v>
      </c>
    </row>
    <row r="44" spans="2:42">
      <c r="B44" s="149" t="str">
        <f t="shared" ref="B44:B54" si="5">B43</f>
        <v>NE</v>
      </c>
      <c r="C44" s="152">
        <v>2</v>
      </c>
      <c r="D44" s="162">
        <v>51.130153659999998</v>
      </c>
      <c r="E44" s="162">
        <v>66.929794310000005</v>
      </c>
      <c r="F44" s="162">
        <v>113.81074524</v>
      </c>
      <c r="G44" s="162">
        <v>137.40151978</v>
      </c>
      <c r="H44" s="162">
        <v>161.41041565</v>
      </c>
      <c r="I44" s="162">
        <v>167.88308716</v>
      </c>
      <c r="J44" s="162">
        <v>146.1612854</v>
      </c>
      <c r="K44" s="162">
        <v>124.18608856</v>
      </c>
      <c r="L44" s="162">
        <v>105.43292236000001</v>
      </c>
      <c r="M44" s="162">
        <v>81.848487849999998</v>
      </c>
      <c r="N44" s="162">
        <v>56.12345886</v>
      </c>
      <c r="O44" s="162">
        <v>43.390041349999997</v>
      </c>
      <c r="P44" s="163">
        <f t="shared" si="3"/>
        <v>1255.7080001800002</v>
      </c>
      <c r="Q44" s="164">
        <f>(1-'Solar Derate Calculations'!$L$8)*D44</f>
        <v>43.460630610999999</v>
      </c>
      <c r="R44" s="164">
        <f>(1-'Solar Derate Calculations'!$L$9)*E44</f>
        <v>50.197345732500004</v>
      </c>
      <c r="S44" s="164">
        <f>(1-'Solar Derate Calculations'!$L$10)*F44</f>
        <v>102.429670716</v>
      </c>
      <c r="T44" s="164">
        <f>(1-'Solar Derate Calculations'!$L$11)*G44</f>
        <v>130.53144379099999</v>
      </c>
      <c r="U44" s="164">
        <f>(1-'Solar Derate Calculations'!$L$12)*H44</f>
        <v>161.41041565</v>
      </c>
      <c r="V44" s="164">
        <f>(1-'Solar Derate Calculations'!$L$13)*I44</f>
        <v>167.88308716</v>
      </c>
      <c r="W44" s="164">
        <f>(1-'Solar Derate Calculations'!$L$14)*J44</f>
        <v>146.1612854</v>
      </c>
      <c r="X44" s="164">
        <f>(1-'Solar Derate Calculations'!$L$15)*K44</f>
        <v>124.18608856</v>
      </c>
      <c r="Y44" s="164">
        <f>(1-'Solar Derate Calculations'!$L$16)*L44</f>
        <v>105.43292236000001</v>
      </c>
      <c r="Z44" s="164">
        <f>(1-'Solar Derate Calculations'!$L$17)*M44</f>
        <v>81.848487849999998</v>
      </c>
      <c r="AA44" s="164">
        <f>(1-'Solar Derate Calculations'!$L$18)*N44</f>
        <v>53.317285917</v>
      </c>
      <c r="AB44" s="164">
        <f>(1-'Solar Derate Calculations'!$L$19)*O44</f>
        <v>36.881535147499996</v>
      </c>
      <c r="AC44" s="168">
        <f t="shared" si="1"/>
        <v>1203.740198895</v>
      </c>
      <c r="AD44" s="164">
        <f>(1-'Solar Derate Calculations'!$K$8)*D44</f>
        <v>12.782538414999999</v>
      </c>
      <c r="AE44" s="164">
        <f>(1-'Solar Derate Calculations'!$K$9)*E44</f>
        <v>16.732448577500001</v>
      </c>
      <c r="AF44" s="164">
        <f>(1-'Solar Derate Calculations'!$K$10)*F44</f>
        <v>56.905372620000001</v>
      </c>
      <c r="AG44" s="164">
        <f>(1-'Solar Derate Calculations'!$K$11)*G44</f>
        <v>89.310987857000001</v>
      </c>
      <c r="AH44" s="164">
        <f>(1-'Solar Derate Calculations'!$K$12)*H44</f>
        <v>161.41041565</v>
      </c>
      <c r="AI44" s="164">
        <f>(1-'Solar Derate Calculations'!$K$13)*I44</f>
        <v>167.88308716</v>
      </c>
      <c r="AJ44" s="164">
        <f>(1-'Solar Derate Calculations'!$K$14)*J44</f>
        <v>146.1612854</v>
      </c>
      <c r="AK44" s="164">
        <f>(1-'Solar Derate Calculations'!$K$15)*K44</f>
        <v>124.18608856</v>
      </c>
      <c r="AL44" s="164">
        <f>(1-'Solar Derate Calculations'!$K$16)*L44</f>
        <v>105.43292236000001</v>
      </c>
      <c r="AM44" s="164">
        <f>(1-'Solar Derate Calculations'!$K$17)*M44</f>
        <v>81.848487849999998</v>
      </c>
      <c r="AN44" s="164">
        <f>(1-'Solar Derate Calculations'!$K$18)*N44</f>
        <v>53.317285917</v>
      </c>
      <c r="AO44" s="169">
        <f>(1-'Solar Derate Calculations'!$K$19)*O44</f>
        <v>28.2035268775</v>
      </c>
      <c r="AP44" s="168">
        <f t="shared" si="2"/>
        <v>1044.174447244</v>
      </c>
    </row>
    <row r="45" spans="2:42">
      <c r="B45" s="149" t="str">
        <f t="shared" si="5"/>
        <v>NE</v>
      </c>
      <c r="C45" s="152">
        <v>3</v>
      </c>
      <c r="D45" s="162">
        <v>45.30107117</v>
      </c>
      <c r="E45" s="162">
        <v>62.199295040000003</v>
      </c>
      <c r="F45" s="162">
        <v>108.6640625</v>
      </c>
      <c r="G45" s="162">
        <v>133.63296509</v>
      </c>
      <c r="H45" s="162">
        <v>159.46591187000001</v>
      </c>
      <c r="I45" s="162">
        <v>167.12702942000001</v>
      </c>
      <c r="J45" s="162">
        <v>146.05433654999999</v>
      </c>
      <c r="K45" s="162">
        <v>122.64324951</v>
      </c>
      <c r="L45" s="162">
        <v>101.74840546</v>
      </c>
      <c r="M45" s="162">
        <v>76.61424255</v>
      </c>
      <c r="N45" s="162">
        <v>50.532596589999997</v>
      </c>
      <c r="O45" s="162">
        <v>38.388198850000002</v>
      </c>
      <c r="P45" s="163">
        <f t="shared" si="3"/>
        <v>1212.3713645999999</v>
      </c>
      <c r="Q45" s="164">
        <f>(1-'Solar Derate Calculations'!$L$8)*D45</f>
        <v>38.5059104945</v>
      </c>
      <c r="R45" s="164">
        <f>(1-'Solar Derate Calculations'!$L$9)*E45</f>
        <v>46.64947128</v>
      </c>
      <c r="S45" s="164">
        <f>(1-'Solar Derate Calculations'!$L$10)*F45</f>
        <v>97.797656250000003</v>
      </c>
      <c r="T45" s="164">
        <f>(1-'Solar Derate Calculations'!$L$11)*G45</f>
        <v>126.95131683549999</v>
      </c>
      <c r="U45" s="164">
        <f>(1-'Solar Derate Calculations'!$L$12)*H45</f>
        <v>159.46591187000001</v>
      </c>
      <c r="V45" s="164">
        <f>(1-'Solar Derate Calculations'!$L$13)*I45</f>
        <v>167.12702942000001</v>
      </c>
      <c r="W45" s="164">
        <f>(1-'Solar Derate Calculations'!$L$14)*J45</f>
        <v>146.05433654999999</v>
      </c>
      <c r="X45" s="164">
        <f>(1-'Solar Derate Calculations'!$L$15)*K45</f>
        <v>122.64324951</v>
      </c>
      <c r="Y45" s="164">
        <f>(1-'Solar Derate Calculations'!$L$16)*L45</f>
        <v>101.74840546</v>
      </c>
      <c r="Z45" s="164">
        <f>(1-'Solar Derate Calculations'!$L$17)*M45</f>
        <v>76.61424255</v>
      </c>
      <c r="AA45" s="164">
        <f>(1-'Solar Derate Calculations'!$L$18)*N45</f>
        <v>48.005966760499994</v>
      </c>
      <c r="AB45" s="164">
        <f>(1-'Solar Derate Calculations'!$L$19)*O45</f>
        <v>32.629969022499999</v>
      </c>
      <c r="AC45" s="168">
        <f t="shared" si="1"/>
        <v>1164.1934660030001</v>
      </c>
      <c r="AD45" s="164">
        <f>(1-'Solar Derate Calculations'!$K$8)*D45</f>
        <v>11.3252677925</v>
      </c>
      <c r="AE45" s="164">
        <f>(1-'Solar Derate Calculations'!$K$9)*E45</f>
        <v>15.549823760000001</v>
      </c>
      <c r="AF45" s="164">
        <f>(1-'Solar Derate Calculations'!$K$10)*F45</f>
        <v>54.33203125</v>
      </c>
      <c r="AG45" s="164">
        <f>(1-'Solar Derate Calculations'!$K$11)*G45</f>
        <v>86.861427308499998</v>
      </c>
      <c r="AH45" s="164">
        <f>(1-'Solar Derate Calculations'!$K$12)*H45</f>
        <v>159.46591187000001</v>
      </c>
      <c r="AI45" s="164">
        <f>(1-'Solar Derate Calculations'!$K$13)*I45</f>
        <v>167.12702942000001</v>
      </c>
      <c r="AJ45" s="164">
        <f>(1-'Solar Derate Calculations'!$K$14)*J45</f>
        <v>146.05433654999999</v>
      </c>
      <c r="AK45" s="164">
        <f>(1-'Solar Derate Calculations'!$K$15)*K45</f>
        <v>122.64324951</v>
      </c>
      <c r="AL45" s="164">
        <f>(1-'Solar Derate Calculations'!$K$16)*L45</f>
        <v>101.74840546</v>
      </c>
      <c r="AM45" s="164">
        <f>(1-'Solar Derate Calculations'!$K$17)*M45</f>
        <v>76.61424255</v>
      </c>
      <c r="AN45" s="164">
        <f>(1-'Solar Derate Calculations'!$K$18)*N45</f>
        <v>48.005966760499994</v>
      </c>
      <c r="AO45" s="169">
        <f>(1-'Solar Derate Calculations'!$K$19)*O45</f>
        <v>24.952329252500004</v>
      </c>
      <c r="AP45" s="168">
        <f t="shared" si="2"/>
        <v>1014.680021484</v>
      </c>
    </row>
    <row r="46" spans="2:42">
      <c r="B46" s="149" t="str">
        <f t="shared" si="5"/>
        <v>NE</v>
      </c>
      <c r="C46" s="152">
        <v>4</v>
      </c>
      <c r="D46" s="162">
        <v>40.168815610000003</v>
      </c>
      <c r="E46" s="162">
        <v>57.699195860000003</v>
      </c>
      <c r="F46" s="162">
        <v>103.3724823</v>
      </c>
      <c r="G46" s="162">
        <v>129.49595642</v>
      </c>
      <c r="H46" s="162">
        <v>156.86503601000001</v>
      </c>
      <c r="I46" s="162">
        <v>165.55677795</v>
      </c>
      <c r="J46" s="162">
        <v>145.25077820000001</v>
      </c>
      <c r="K46" s="162">
        <v>120.67095947</v>
      </c>
      <c r="L46" s="162">
        <v>97.938179020000007</v>
      </c>
      <c r="M46" s="162">
        <v>71.694267269999997</v>
      </c>
      <c r="N46" s="162">
        <v>45.537654879999998</v>
      </c>
      <c r="O46" s="162">
        <v>33.951030729999999</v>
      </c>
      <c r="P46" s="163">
        <f t="shared" si="3"/>
        <v>1168.2011337199999</v>
      </c>
      <c r="Q46" s="164">
        <f>(1-'Solar Derate Calculations'!$L$8)*D46</f>
        <v>34.143493268500002</v>
      </c>
      <c r="R46" s="164">
        <f>(1-'Solar Derate Calculations'!$L$9)*E46</f>
        <v>43.274396895000002</v>
      </c>
      <c r="S46" s="164">
        <f>(1-'Solar Derate Calculations'!$L$10)*F46</f>
        <v>93.035234070000001</v>
      </c>
      <c r="T46" s="164">
        <f>(1-'Solar Derate Calculations'!$L$11)*G46</f>
        <v>123.02115859899999</v>
      </c>
      <c r="U46" s="164">
        <f>(1-'Solar Derate Calculations'!$L$12)*H46</f>
        <v>156.86503601000001</v>
      </c>
      <c r="V46" s="164">
        <f>(1-'Solar Derate Calculations'!$L$13)*I46</f>
        <v>165.55677795</v>
      </c>
      <c r="W46" s="164">
        <f>(1-'Solar Derate Calculations'!$L$14)*J46</f>
        <v>145.25077820000001</v>
      </c>
      <c r="X46" s="164">
        <f>(1-'Solar Derate Calculations'!$L$15)*K46</f>
        <v>120.67095947</v>
      </c>
      <c r="Y46" s="164">
        <f>(1-'Solar Derate Calculations'!$L$16)*L46</f>
        <v>97.938179020000007</v>
      </c>
      <c r="Z46" s="164">
        <f>(1-'Solar Derate Calculations'!$L$17)*M46</f>
        <v>71.694267269999997</v>
      </c>
      <c r="AA46" s="164">
        <f>(1-'Solar Derate Calculations'!$L$18)*N46</f>
        <v>43.260772135999993</v>
      </c>
      <c r="AB46" s="164">
        <f>(1-'Solar Derate Calculations'!$L$19)*O46</f>
        <v>28.858376120499997</v>
      </c>
      <c r="AC46" s="168">
        <f t="shared" si="1"/>
        <v>1123.569429009</v>
      </c>
      <c r="AD46" s="164">
        <f>(1-'Solar Derate Calculations'!$K$8)*D46</f>
        <v>10.042203902500001</v>
      </c>
      <c r="AE46" s="164">
        <f>(1-'Solar Derate Calculations'!$K$9)*E46</f>
        <v>14.424798965000001</v>
      </c>
      <c r="AF46" s="164">
        <f>(1-'Solar Derate Calculations'!$K$10)*F46</f>
        <v>51.686241150000001</v>
      </c>
      <c r="AG46" s="164">
        <f>(1-'Solar Derate Calculations'!$K$11)*G46</f>
        <v>84.172371673000001</v>
      </c>
      <c r="AH46" s="164">
        <f>(1-'Solar Derate Calculations'!$K$12)*H46</f>
        <v>156.86503601000001</v>
      </c>
      <c r="AI46" s="164">
        <f>(1-'Solar Derate Calculations'!$K$13)*I46</f>
        <v>165.55677795</v>
      </c>
      <c r="AJ46" s="164">
        <f>(1-'Solar Derate Calculations'!$K$14)*J46</f>
        <v>145.25077820000001</v>
      </c>
      <c r="AK46" s="164">
        <f>(1-'Solar Derate Calculations'!$K$15)*K46</f>
        <v>120.67095947</v>
      </c>
      <c r="AL46" s="164">
        <f>(1-'Solar Derate Calculations'!$K$16)*L46</f>
        <v>97.938179020000007</v>
      </c>
      <c r="AM46" s="164">
        <f>(1-'Solar Derate Calculations'!$K$17)*M46</f>
        <v>71.694267269999997</v>
      </c>
      <c r="AN46" s="164">
        <f>(1-'Solar Derate Calculations'!$K$18)*N46</f>
        <v>43.260772135999993</v>
      </c>
      <c r="AO46" s="169">
        <f>(1-'Solar Derate Calculations'!$K$19)*O46</f>
        <v>22.068169974500002</v>
      </c>
      <c r="AP46" s="168">
        <f t="shared" si="2"/>
        <v>983.63055572099995</v>
      </c>
    </row>
    <row r="47" spans="2:42">
      <c r="B47" s="149" t="str">
        <f t="shared" si="5"/>
        <v>NE</v>
      </c>
      <c r="C47" s="152">
        <v>5</v>
      </c>
      <c r="D47" s="162">
        <v>35.798206329999999</v>
      </c>
      <c r="E47" s="162">
        <v>53.563255310000002</v>
      </c>
      <c r="F47" s="162">
        <v>98.158004759999997</v>
      </c>
      <c r="G47" s="162">
        <v>125.11029053</v>
      </c>
      <c r="H47" s="162">
        <v>153.72996520999999</v>
      </c>
      <c r="I47" s="162">
        <v>163.32402038999999</v>
      </c>
      <c r="J47" s="162">
        <v>143.86097717000001</v>
      </c>
      <c r="K47" s="162">
        <v>118.37918854</v>
      </c>
      <c r="L47" s="162">
        <v>94.120101930000004</v>
      </c>
      <c r="M47" s="162">
        <v>67.136764529999994</v>
      </c>
      <c r="N47" s="162">
        <v>41.27240372</v>
      </c>
      <c r="O47" s="162">
        <v>30.349184040000001</v>
      </c>
      <c r="P47" s="163">
        <f t="shared" si="3"/>
        <v>1124.80236246</v>
      </c>
      <c r="Q47" s="164">
        <f>(1-'Solar Derate Calculations'!$L$8)*D47</f>
        <v>30.4284753805</v>
      </c>
      <c r="R47" s="164">
        <f>(1-'Solar Derate Calculations'!$L$9)*E47</f>
        <v>40.172441482500005</v>
      </c>
      <c r="S47" s="164">
        <f>(1-'Solar Derate Calculations'!$L$10)*F47</f>
        <v>88.342204284000005</v>
      </c>
      <c r="T47" s="164">
        <f>(1-'Solar Derate Calculations'!$L$11)*G47</f>
        <v>118.85477600349999</v>
      </c>
      <c r="U47" s="164">
        <f>(1-'Solar Derate Calculations'!$L$12)*H47</f>
        <v>153.72996520999999</v>
      </c>
      <c r="V47" s="164">
        <f>(1-'Solar Derate Calculations'!$L$13)*I47</f>
        <v>163.32402038999999</v>
      </c>
      <c r="W47" s="164">
        <f>(1-'Solar Derate Calculations'!$L$14)*J47</f>
        <v>143.86097717000001</v>
      </c>
      <c r="X47" s="164">
        <f>(1-'Solar Derate Calculations'!$L$15)*K47</f>
        <v>118.37918854</v>
      </c>
      <c r="Y47" s="164">
        <f>(1-'Solar Derate Calculations'!$L$16)*L47</f>
        <v>94.120101930000004</v>
      </c>
      <c r="Z47" s="164">
        <f>(1-'Solar Derate Calculations'!$L$17)*M47</f>
        <v>67.136764529999994</v>
      </c>
      <c r="AA47" s="164">
        <f>(1-'Solar Derate Calculations'!$L$18)*N47</f>
        <v>39.208783533999998</v>
      </c>
      <c r="AB47" s="164">
        <f>(1-'Solar Derate Calculations'!$L$19)*O47</f>
        <v>25.796806434000001</v>
      </c>
      <c r="AC47" s="168">
        <f t="shared" si="1"/>
        <v>1083.3545048885001</v>
      </c>
      <c r="AD47" s="164">
        <f>(1-'Solar Derate Calculations'!$K$8)*D47</f>
        <v>8.9495515824999998</v>
      </c>
      <c r="AE47" s="164">
        <f>(1-'Solar Derate Calculations'!$K$9)*E47</f>
        <v>13.390813827500001</v>
      </c>
      <c r="AF47" s="164">
        <f>(1-'Solar Derate Calculations'!$K$10)*F47</f>
        <v>49.079002379999999</v>
      </c>
      <c r="AG47" s="164">
        <f>(1-'Solar Derate Calculations'!$K$11)*G47</f>
        <v>81.321688844500002</v>
      </c>
      <c r="AH47" s="164">
        <f>(1-'Solar Derate Calculations'!$K$12)*H47</f>
        <v>153.72996520999999</v>
      </c>
      <c r="AI47" s="164">
        <f>(1-'Solar Derate Calculations'!$K$13)*I47</f>
        <v>163.32402038999999</v>
      </c>
      <c r="AJ47" s="164">
        <f>(1-'Solar Derate Calculations'!$K$14)*J47</f>
        <v>143.86097717000001</v>
      </c>
      <c r="AK47" s="164">
        <f>(1-'Solar Derate Calculations'!$K$15)*K47</f>
        <v>118.37918854</v>
      </c>
      <c r="AL47" s="164">
        <f>(1-'Solar Derate Calculations'!$K$16)*L47</f>
        <v>94.120101930000004</v>
      </c>
      <c r="AM47" s="164">
        <f>(1-'Solar Derate Calculations'!$K$17)*M47</f>
        <v>67.136764529999994</v>
      </c>
      <c r="AN47" s="164">
        <f>(1-'Solar Derate Calculations'!$K$18)*N47</f>
        <v>39.208783533999998</v>
      </c>
      <c r="AO47" s="169">
        <f>(1-'Solar Derate Calculations'!$K$19)*O47</f>
        <v>19.726969626000002</v>
      </c>
      <c r="AP47" s="168">
        <f t="shared" si="2"/>
        <v>952.22782756449999</v>
      </c>
    </row>
    <row r="48" spans="2:42">
      <c r="B48" s="149" t="str">
        <f t="shared" si="5"/>
        <v>NE</v>
      </c>
      <c r="C48" s="152">
        <v>6</v>
      </c>
      <c r="D48" s="162">
        <v>32.257839199999999</v>
      </c>
      <c r="E48" s="162">
        <v>49.905059809999997</v>
      </c>
      <c r="F48" s="162">
        <v>93.161666870000005</v>
      </c>
      <c r="G48" s="162">
        <v>120.6162796</v>
      </c>
      <c r="H48" s="162">
        <v>150.24542235999999</v>
      </c>
      <c r="I48" s="162">
        <v>160.60412597999999</v>
      </c>
      <c r="J48" s="162">
        <v>142.02142334000001</v>
      </c>
      <c r="K48" s="162">
        <v>115.89167023</v>
      </c>
      <c r="L48" s="162">
        <v>90.426727290000002</v>
      </c>
      <c r="M48" s="162">
        <v>63.066822049999999</v>
      </c>
      <c r="N48" s="162">
        <v>37.726589199999999</v>
      </c>
      <c r="O48" s="162">
        <v>27.448581699999998</v>
      </c>
      <c r="P48" s="163">
        <f t="shared" si="3"/>
        <v>1083.37220763</v>
      </c>
      <c r="Q48" s="164">
        <f>(1-'Solar Derate Calculations'!$L$8)*D48</f>
        <v>27.419163319999999</v>
      </c>
      <c r="R48" s="164">
        <f>(1-'Solar Derate Calculations'!$L$9)*E48</f>
        <v>37.428794857499994</v>
      </c>
      <c r="S48" s="164">
        <f>(1-'Solar Derate Calculations'!$L$10)*F48</f>
        <v>83.845500183000013</v>
      </c>
      <c r="T48" s="164">
        <f>(1-'Solar Derate Calculations'!$L$11)*G48</f>
        <v>114.58546561999999</v>
      </c>
      <c r="U48" s="164">
        <f>(1-'Solar Derate Calculations'!$L$12)*H48</f>
        <v>150.24542235999999</v>
      </c>
      <c r="V48" s="164">
        <f>(1-'Solar Derate Calculations'!$L$13)*I48</f>
        <v>160.60412597999999</v>
      </c>
      <c r="W48" s="164">
        <f>(1-'Solar Derate Calculations'!$L$14)*J48</f>
        <v>142.02142334000001</v>
      </c>
      <c r="X48" s="164">
        <f>(1-'Solar Derate Calculations'!$L$15)*K48</f>
        <v>115.89167023</v>
      </c>
      <c r="Y48" s="164">
        <f>(1-'Solar Derate Calculations'!$L$16)*L48</f>
        <v>90.426727290000002</v>
      </c>
      <c r="Z48" s="164">
        <f>(1-'Solar Derate Calculations'!$L$17)*M48</f>
        <v>63.066822049999999</v>
      </c>
      <c r="AA48" s="164">
        <f>(1-'Solar Derate Calculations'!$L$18)*N48</f>
        <v>35.84025974</v>
      </c>
      <c r="AB48" s="164">
        <f>(1-'Solar Derate Calculations'!$L$19)*O48</f>
        <v>23.331294444999997</v>
      </c>
      <c r="AC48" s="168">
        <f t="shared" si="1"/>
        <v>1044.7066694154998</v>
      </c>
      <c r="AD48" s="164">
        <f>(1-'Solar Derate Calculations'!$K$8)*D48</f>
        <v>8.0644597999999998</v>
      </c>
      <c r="AE48" s="164">
        <f>(1-'Solar Derate Calculations'!$K$9)*E48</f>
        <v>12.476264952499999</v>
      </c>
      <c r="AF48" s="164">
        <f>(1-'Solar Derate Calculations'!$K$10)*F48</f>
        <v>46.580833435000002</v>
      </c>
      <c r="AG48" s="164">
        <f>(1-'Solar Derate Calculations'!$K$11)*G48</f>
        <v>78.400581740000007</v>
      </c>
      <c r="AH48" s="164">
        <f>(1-'Solar Derate Calculations'!$K$12)*H48</f>
        <v>150.24542235999999</v>
      </c>
      <c r="AI48" s="164">
        <f>(1-'Solar Derate Calculations'!$K$13)*I48</f>
        <v>160.60412597999999</v>
      </c>
      <c r="AJ48" s="164">
        <f>(1-'Solar Derate Calculations'!$K$14)*J48</f>
        <v>142.02142334000001</v>
      </c>
      <c r="AK48" s="164">
        <f>(1-'Solar Derate Calculations'!$K$15)*K48</f>
        <v>115.89167023</v>
      </c>
      <c r="AL48" s="164">
        <f>(1-'Solar Derate Calculations'!$K$16)*L48</f>
        <v>90.426727290000002</v>
      </c>
      <c r="AM48" s="164">
        <f>(1-'Solar Derate Calculations'!$K$17)*M48</f>
        <v>63.066822049999999</v>
      </c>
      <c r="AN48" s="164">
        <f>(1-'Solar Derate Calculations'!$K$18)*N48</f>
        <v>35.84025974</v>
      </c>
      <c r="AO48" s="169">
        <f>(1-'Solar Derate Calculations'!$K$19)*O48</f>
        <v>17.841578105</v>
      </c>
      <c r="AP48" s="168">
        <f t="shared" si="2"/>
        <v>921.46016902250017</v>
      </c>
    </row>
    <row r="49" spans="1:80">
      <c r="B49" s="149" t="str">
        <f t="shared" si="5"/>
        <v>NE</v>
      </c>
      <c r="C49" s="152">
        <v>7</v>
      </c>
      <c r="D49" s="162">
        <v>29.47136497</v>
      </c>
      <c r="E49" s="162">
        <v>46.764659880000004</v>
      </c>
      <c r="F49" s="162">
        <v>88.503952029999994</v>
      </c>
      <c r="G49" s="162">
        <v>116.23339844</v>
      </c>
      <c r="H49" s="162">
        <v>146.59176636000001</v>
      </c>
      <c r="I49" s="162">
        <v>157.55512999999999</v>
      </c>
      <c r="J49" s="162">
        <v>139.86207580999999</v>
      </c>
      <c r="K49" s="162">
        <v>113.36217499</v>
      </c>
      <c r="L49" s="162">
        <v>86.955680849999993</v>
      </c>
      <c r="M49" s="162">
        <v>59.463806150000003</v>
      </c>
      <c r="N49" s="162">
        <v>34.896331789999998</v>
      </c>
      <c r="O49" s="162">
        <v>25.289270399999999</v>
      </c>
      <c r="P49" s="163">
        <f t="shared" si="3"/>
        <v>1044.94961167</v>
      </c>
      <c r="Q49" s="164">
        <f>(1-'Solar Derate Calculations'!$L$8)*D49</f>
        <v>25.0506602245</v>
      </c>
      <c r="R49" s="164">
        <f>(1-'Solar Derate Calculations'!$L$9)*E49</f>
        <v>35.073494910000001</v>
      </c>
      <c r="S49" s="164">
        <f>(1-'Solar Derate Calculations'!$L$10)*F49</f>
        <v>79.653556827000003</v>
      </c>
      <c r="T49" s="164">
        <f>(1-'Solar Derate Calculations'!$L$11)*G49</f>
        <v>110.42172851799999</v>
      </c>
      <c r="U49" s="164">
        <f>(1-'Solar Derate Calculations'!$L$12)*H49</f>
        <v>146.59176636000001</v>
      </c>
      <c r="V49" s="164">
        <f>(1-'Solar Derate Calculations'!$L$13)*I49</f>
        <v>157.55512999999999</v>
      </c>
      <c r="W49" s="164">
        <f>(1-'Solar Derate Calculations'!$L$14)*J49</f>
        <v>139.86207580999999</v>
      </c>
      <c r="X49" s="164">
        <f>(1-'Solar Derate Calculations'!$L$15)*K49</f>
        <v>113.36217499</v>
      </c>
      <c r="Y49" s="164">
        <f>(1-'Solar Derate Calculations'!$L$16)*L49</f>
        <v>86.955680849999993</v>
      </c>
      <c r="Z49" s="164">
        <f>(1-'Solar Derate Calculations'!$L$17)*M49</f>
        <v>59.463806150000003</v>
      </c>
      <c r="AA49" s="164">
        <f>(1-'Solar Derate Calculations'!$L$18)*N49</f>
        <v>33.151515200499993</v>
      </c>
      <c r="AB49" s="164">
        <f>(1-'Solar Derate Calculations'!$L$19)*O49</f>
        <v>21.495879840000001</v>
      </c>
      <c r="AC49" s="168">
        <f t="shared" si="1"/>
        <v>1008.63746968</v>
      </c>
      <c r="AD49" s="164">
        <f>(1-'Solar Derate Calculations'!$K$8)*D49</f>
        <v>7.3678412424999999</v>
      </c>
      <c r="AE49" s="164">
        <f>(1-'Solar Derate Calculations'!$K$9)*E49</f>
        <v>11.691164970000001</v>
      </c>
      <c r="AF49" s="164">
        <f>(1-'Solar Derate Calculations'!$K$10)*F49</f>
        <v>44.251976014999997</v>
      </c>
      <c r="AG49" s="164">
        <f>(1-'Solar Derate Calculations'!$K$11)*G49</f>
        <v>75.551708986000008</v>
      </c>
      <c r="AH49" s="164">
        <f>(1-'Solar Derate Calculations'!$K$12)*H49</f>
        <v>146.59176636000001</v>
      </c>
      <c r="AI49" s="164">
        <f>(1-'Solar Derate Calculations'!$K$13)*I49</f>
        <v>157.55512999999999</v>
      </c>
      <c r="AJ49" s="164">
        <f>(1-'Solar Derate Calculations'!$K$14)*J49</f>
        <v>139.86207580999999</v>
      </c>
      <c r="AK49" s="164">
        <f>(1-'Solar Derate Calculations'!$K$15)*K49</f>
        <v>113.36217499</v>
      </c>
      <c r="AL49" s="164">
        <f>(1-'Solar Derate Calculations'!$K$16)*L49</f>
        <v>86.955680849999993</v>
      </c>
      <c r="AM49" s="164">
        <f>(1-'Solar Derate Calculations'!$K$17)*M49</f>
        <v>59.463806150000003</v>
      </c>
      <c r="AN49" s="164">
        <f>(1-'Solar Derate Calculations'!$K$18)*N49</f>
        <v>33.151515200499993</v>
      </c>
      <c r="AO49" s="169">
        <f>(1-'Solar Derate Calculations'!$K$19)*O49</f>
        <v>16.438025759999999</v>
      </c>
      <c r="AP49" s="168">
        <f t="shared" si="2"/>
        <v>892.24286633399981</v>
      </c>
    </row>
    <row r="50" spans="1:80">
      <c r="B50" s="149" t="str">
        <f t="shared" si="5"/>
        <v>NE</v>
      </c>
      <c r="C50" s="152">
        <v>8</v>
      </c>
      <c r="D50" s="162">
        <v>27.3365078</v>
      </c>
      <c r="E50" s="162">
        <v>44.118778229999997</v>
      </c>
      <c r="F50" s="162">
        <v>84.226470950000007</v>
      </c>
      <c r="G50" s="162">
        <v>112.05702209</v>
      </c>
      <c r="H50" s="162">
        <v>142.89071655000001</v>
      </c>
      <c r="I50" s="162">
        <v>154.30751038</v>
      </c>
      <c r="J50" s="162">
        <v>137.49333190999999</v>
      </c>
      <c r="K50" s="162">
        <v>110.84152985</v>
      </c>
      <c r="L50" s="162">
        <v>83.716552730000004</v>
      </c>
      <c r="M50" s="162">
        <v>56.337898250000002</v>
      </c>
      <c r="N50" s="162">
        <v>32.662075039999998</v>
      </c>
      <c r="O50" s="162">
        <v>23.68400574</v>
      </c>
      <c r="P50" s="163">
        <f t="shared" si="3"/>
        <v>1009.6723995199999</v>
      </c>
      <c r="Q50" s="164">
        <f>(1-'Solar Derate Calculations'!$L$8)*D50</f>
        <v>23.236031629999999</v>
      </c>
      <c r="R50" s="164">
        <f>(1-'Solar Derate Calculations'!$L$9)*E50</f>
        <v>33.089083672499996</v>
      </c>
      <c r="S50" s="164">
        <f>(1-'Solar Derate Calculations'!$L$10)*F50</f>
        <v>75.803823855000005</v>
      </c>
      <c r="T50" s="164">
        <f>(1-'Solar Derate Calculations'!$L$11)*G50</f>
        <v>106.4541709855</v>
      </c>
      <c r="U50" s="164">
        <f>(1-'Solar Derate Calculations'!$L$12)*H50</f>
        <v>142.89071655000001</v>
      </c>
      <c r="V50" s="164">
        <f>(1-'Solar Derate Calculations'!$L$13)*I50</f>
        <v>154.30751038</v>
      </c>
      <c r="W50" s="164">
        <f>(1-'Solar Derate Calculations'!$L$14)*J50</f>
        <v>137.49333190999999</v>
      </c>
      <c r="X50" s="164">
        <f>(1-'Solar Derate Calculations'!$L$15)*K50</f>
        <v>110.84152985</v>
      </c>
      <c r="Y50" s="164">
        <f>(1-'Solar Derate Calculations'!$L$16)*L50</f>
        <v>83.716552730000004</v>
      </c>
      <c r="Z50" s="164">
        <f>(1-'Solar Derate Calculations'!$L$17)*M50</f>
        <v>56.337898250000002</v>
      </c>
      <c r="AA50" s="164">
        <f>(1-'Solar Derate Calculations'!$L$18)*N50</f>
        <v>31.028971287999997</v>
      </c>
      <c r="AB50" s="164">
        <f>(1-'Solar Derate Calculations'!$L$19)*O50</f>
        <v>20.131404878999998</v>
      </c>
      <c r="AC50" s="168">
        <f t="shared" si="1"/>
        <v>975.33102598000005</v>
      </c>
      <c r="AD50" s="164">
        <f>(1-'Solar Derate Calculations'!$K$8)*D50</f>
        <v>6.8341269499999999</v>
      </c>
      <c r="AE50" s="164">
        <f>(1-'Solar Derate Calculations'!$K$9)*E50</f>
        <v>11.029694557499999</v>
      </c>
      <c r="AF50" s="164">
        <f>(1-'Solar Derate Calculations'!$K$10)*F50</f>
        <v>42.113235475000003</v>
      </c>
      <c r="AG50" s="164">
        <f>(1-'Solar Derate Calculations'!$K$11)*G50</f>
        <v>72.837064358500001</v>
      </c>
      <c r="AH50" s="164">
        <f>(1-'Solar Derate Calculations'!$K$12)*H50</f>
        <v>142.89071655000001</v>
      </c>
      <c r="AI50" s="164">
        <f>(1-'Solar Derate Calculations'!$K$13)*I50</f>
        <v>154.30751038</v>
      </c>
      <c r="AJ50" s="164">
        <f>(1-'Solar Derate Calculations'!$K$14)*J50</f>
        <v>137.49333190999999</v>
      </c>
      <c r="AK50" s="164">
        <f>(1-'Solar Derate Calculations'!$K$15)*K50</f>
        <v>110.84152985</v>
      </c>
      <c r="AL50" s="164">
        <f>(1-'Solar Derate Calculations'!$K$16)*L50</f>
        <v>83.716552730000004</v>
      </c>
      <c r="AM50" s="164">
        <f>(1-'Solar Derate Calculations'!$K$17)*M50</f>
        <v>56.337898250000002</v>
      </c>
      <c r="AN50" s="164">
        <f>(1-'Solar Derate Calculations'!$K$18)*N50</f>
        <v>31.028971287999997</v>
      </c>
      <c r="AO50" s="169">
        <f>(1-'Solar Derate Calculations'!$K$19)*O50</f>
        <v>15.394603731</v>
      </c>
      <c r="AP50" s="168">
        <f t="shared" si="2"/>
        <v>864.82523602999993</v>
      </c>
    </row>
    <row r="51" spans="1:80">
      <c r="B51" s="149" t="str">
        <f t="shared" si="5"/>
        <v>NE</v>
      </c>
      <c r="C51" s="152">
        <v>9</v>
      </c>
      <c r="D51" s="162">
        <v>25.974096299999999</v>
      </c>
      <c r="E51" s="162">
        <v>42.25190353</v>
      </c>
      <c r="F51" s="162">
        <v>80.968360899999993</v>
      </c>
      <c r="G51" s="162">
        <v>108.74163055</v>
      </c>
      <c r="H51" s="162">
        <v>139.84121704</v>
      </c>
      <c r="I51" s="162">
        <v>151.58262633999999</v>
      </c>
      <c r="J51" s="162">
        <v>135.44641113</v>
      </c>
      <c r="K51" s="162">
        <v>108.78203583</v>
      </c>
      <c r="L51" s="162">
        <v>81.232322690000004</v>
      </c>
      <c r="M51" s="162">
        <v>54.07089233</v>
      </c>
      <c r="N51" s="162">
        <v>31.18364716</v>
      </c>
      <c r="O51" s="162">
        <v>22.712392810000001</v>
      </c>
      <c r="P51" s="163">
        <f t="shared" si="3"/>
        <v>982.78753660999996</v>
      </c>
      <c r="Q51" s="164">
        <f>(1-'Solar Derate Calculations'!$L$8)*D51</f>
        <v>22.077981854999997</v>
      </c>
      <c r="R51" s="164">
        <f>(1-'Solar Derate Calculations'!$L$9)*E51</f>
        <v>31.688927647500002</v>
      </c>
      <c r="S51" s="164">
        <f>(1-'Solar Derate Calculations'!$L$10)*F51</f>
        <v>72.871524809999997</v>
      </c>
      <c r="T51" s="164">
        <f>(1-'Solar Derate Calculations'!$L$11)*G51</f>
        <v>103.3045490225</v>
      </c>
      <c r="U51" s="164">
        <f>(1-'Solar Derate Calculations'!$L$12)*H51</f>
        <v>139.84121704</v>
      </c>
      <c r="V51" s="164">
        <f>(1-'Solar Derate Calculations'!$L$13)*I51</f>
        <v>151.58262633999999</v>
      </c>
      <c r="W51" s="164">
        <f>(1-'Solar Derate Calculations'!$L$14)*J51</f>
        <v>135.44641113</v>
      </c>
      <c r="X51" s="164">
        <f>(1-'Solar Derate Calculations'!$L$15)*K51</f>
        <v>108.78203583</v>
      </c>
      <c r="Y51" s="164">
        <f>(1-'Solar Derate Calculations'!$L$16)*L51</f>
        <v>81.232322690000004</v>
      </c>
      <c r="Z51" s="164">
        <f>(1-'Solar Derate Calculations'!$L$17)*M51</f>
        <v>54.07089233</v>
      </c>
      <c r="AA51" s="164">
        <f>(1-'Solar Derate Calculations'!$L$18)*N51</f>
        <v>29.624464801999999</v>
      </c>
      <c r="AB51" s="164">
        <f>(1-'Solar Derate Calculations'!$L$19)*O51</f>
        <v>19.305533888500001</v>
      </c>
      <c r="AC51" s="168">
        <f t="shared" si="1"/>
        <v>949.82848738550013</v>
      </c>
      <c r="AD51" s="164">
        <f>(1-'Solar Derate Calculations'!$K$8)*D51</f>
        <v>6.4935240749999998</v>
      </c>
      <c r="AE51" s="164">
        <f>(1-'Solar Derate Calculations'!$K$9)*E51</f>
        <v>10.5629758825</v>
      </c>
      <c r="AF51" s="164">
        <f>(1-'Solar Derate Calculations'!$K$10)*F51</f>
        <v>40.484180449999997</v>
      </c>
      <c r="AG51" s="164">
        <f>(1-'Solar Derate Calculations'!$K$11)*G51</f>
        <v>70.682059857499993</v>
      </c>
      <c r="AH51" s="164">
        <f>(1-'Solar Derate Calculations'!$K$12)*H51</f>
        <v>139.84121704</v>
      </c>
      <c r="AI51" s="164">
        <f>(1-'Solar Derate Calculations'!$K$13)*I51</f>
        <v>151.58262633999999</v>
      </c>
      <c r="AJ51" s="164">
        <f>(1-'Solar Derate Calculations'!$K$14)*J51</f>
        <v>135.44641113</v>
      </c>
      <c r="AK51" s="164">
        <f>(1-'Solar Derate Calculations'!$K$15)*K51</f>
        <v>108.78203583</v>
      </c>
      <c r="AL51" s="164">
        <f>(1-'Solar Derate Calculations'!$K$16)*L51</f>
        <v>81.232322690000004</v>
      </c>
      <c r="AM51" s="164">
        <f>(1-'Solar Derate Calculations'!$K$17)*M51</f>
        <v>54.07089233</v>
      </c>
      <c r="AN51" s="164">
        <f>(1-'Solar Derate Calculations'!$K$18)*N51</f>
        <v>29.624464801999999</v>
      </c>
      <c r="AO51" s="169">
        <f>(1-'Solar Derate Calculations'!$K$19)*O51</f>
        <v>14.763055326500002</v>
      </c>
      <c r="AP51" s="168">
        <f t="shared" si="2"/>
        <v>843.56576575350016</v>
      </c>
    </row>
    <row r="52" spans="1:80">
      <c r="B52" s="149" t="str">
        <f t="shared" si="5"/>
        <v>NE</v>
      </c>
      <c r="C52" s="152">
        <v>10</v>
      </c>
      <c r="D52" s="162">
        <v>24.530929570000001</v>
      </c>
      <c r="E52" s="162">
        <v>40.08827591</v>
      </c>
      <c r="F52" s="162">
        <v>76.979042050000004</v>
      </c>
      <c r="G52" s="162">
        <v>104.53572844999999</v>
      </c>
      <c r="H52" s="162">
        <v>135.76589966</v>
      </c>
      <c r="I52" s="162">
        <v>147.79159546</v>
      </c>
      <c r="J52" s="162">
        <v>132.5687561</v>
      </c>
      <c r="K52" s="162">
        <v>106.06822205</v>
      </c>
      <c r="L52" s="162">
        <v>78.110717769999994</v>
      </c>
      <c r="M52" s="162">
        <v>51.36521149</v>
      </c>
      <c r="N52" s="162">
        <v>29.584774020000001</v>
      </c>
      <c r="O52" s="162">
        <v>21.666599269999999</v>
      </c>
      <c r="P52" s="163">
        <f t="shared" si="3"/>
        <v>949.05575179999994</v>
      </c>
      <c r="Q52" s="164">
        <f>(1-'Solar Derate Calculations'!$L$8)*D52</f>
        <v>20.851290134500001</v>
      </c>
      <c r="R52" s="164">
        <f>(1-'Solar Derate Calculations'!$L$9)*E52</f>
        <v>30.066206932500002</v>
      </c>
      <c r="S52" s="164">
        <f>(1-'Solar Derate Calculations'!$L$10)*F52</f>
        <v>69.281137845000003</v>
      </c>
      <c r="T52" s="164">
        <f>(1-'Solar Derate Calculations'!$L$11)*G52</f>
        <v>99.308942027499995</v>
      </c>
      <c r="U52" s="164">
        <f>(1-'Solar Derate Calculations'!$L$12)*H52</f>
        <v>135.76589966</v>
      </c>
      <c r="V52" s="164">
        <f>(1-'Solar Derate Calculations'!$L$13)*I52</f>
        <v>147.79159546</v>
      </c>
      <c r="W52" s="164">
        <f>(1-'Solar Derate Calculations'!$L$14)*J52</f>
        <v>132.5687561</v>
      </c>
      <c r="X52" s="164">
        <f>(1-'Solar Derate Calculations'!$L$15)*K52</f>
        <v>106.06822205</v>
      </c>
      <c r="Y52" s="164">
        <f>(1-'Solar Derate Calculations'!$L$16)*L52</f>
        <v>78.110717769999994</v>
      </c>
      <c r="Z52" s="164">
        <f>(1-'Solar Derate Calculations'!$L$17)*M52</f>
        <v>51.36521149</v>
      </c>
      <c r="AA52" s="164">
        <f>(1-'Solar Derate Calculations'!$L$18)*N52</f>
        <v>28.105535319000001</v>
      </c>
      <c r="AB52" s="164">
        <f>(1-'Solar Derate Calculations'!$L$19)*O52</f>
        <v>18.416609379499999</v>
      </c>
      <c r="AC52" s="168">
        <f t="shared" si="1"/>
        <v>917.70012416799989</v>
      </c>
      <c r="AD52" s="164">
        <f>(1-'Solar Derate Calculations'!$K$8)*D52</f>
        <v>6.1327323925000004</v>
      </c>
      <c r="AE52" s="164">
        <f>(1-'Solar Derate Calculations'!$K$9)*E52</f>
        <v>10.0220689775</v>
      </c>
      <c r="AF52" s="164">
        <f>(1-'Solar Derate Calculations'!$K$10)*F52</f>
        <v>38.489521025000002</v>
      </c>
      <c r="AG52" s="164">
        <f>(1-'Solar Derate Calculations'!$K$11)*G52</f>
        <v>67.948223492499991</v>
      </c>
      <c r="AH52" s="164">
        <f>(1-'Solar Derate Calculations'!$K$12)*H52</f>
        <v>135.76589966</v>
      </c>
      <c r="AI52" s="164">
        <f>(1-'Solar Derate Calculations'!$K$13)*I52</f>
        <v>147.79159546</v>
      </c>
      <c r="AJ52" s="164">
        <f>(1-'Solar Derate Calculations'!$K$14)*J52</f>
        <v>132.5687561</v>
      </c>
      <c r="AK52" s="164">
        <f>(1-'Solar Derate Calculations'!$K$15)*K52</f>
        <v>106.06822205</v>
      </c>
      <c r="AL52" s="164">
        <f>(1-'Solar Derate Calculations'!$K$16)*L52</f>
        <v>78.110717769999994</v>
      </c>
      <c r="AM52" s="164">
        <f>(1-'Solar Derate Calculations'!$K$17)*M52</f>
        <v>51.36521149</v>
      </c>
      <c r="AN52" s="164">
        <f>(1-'Solar Derate Calculations'!$K$18)*N52</f>
        <v>28.105535319000001</v>
      </c>
      <c r="AO52" s="169">
        <f>(1-'Solar Derate Calculations'!$K$19)*O52</f>
        <v>14.0832895255</v>
      </c>
      <c r="AP52" s="168">
        <f t="shared" si="2"/>
        <v>816.45177326199996</v>
      </c>
    </row>
    <row r="53" spans="1:80">
      <c r="B53" s="149" t="str">
        <f t="shared" si="5"/>
        <v>NE</v>
      </c>
      <c r="C53" s="152">
        <v>11</v>
      </c>
      <c r="D53" s="162">
        <v>23.631610869999999</v>
      </c>
      <c r="E53" s="162">
        <v>38.574577329999997</v>
      </c>
      <c r="F53" s="162">
        <v>74.026222230000002</v>
      </c>
      <c r="G53" s="162">
        <v>101.27146148999999</v>
      </c>
      <c r="H53" s="162">
        <v>132.46870422000001</v>
      </c>
      <c r="I53" s="162">
        <v>144.64733887</v>
      </c>
      <c r="J53" s="162">
        <v>130.13652038999999</v>
      </c>
      <c r="K53" s="162">
        <v>103.88296509</v>
      </c>
      <c r="L53" s="162">
        <v>75.723495479999997</v>
      </c>
      <c r="M53" s="162">
        <v>49.456520079999997</v>
      </c>
      <c r="N53" s="162">
        <v>28.536054610000001</v>
      </c>
      <c r="O53" s="162">
        <v>21.063095090000001</v>
      </c>
      <c r="P53" s="163">
        <f t="shared" si="3"/>
        <v>923.41856574999997</v>
      </c>
      <c r="Q53" s="164">
        <f>(1-'Solar Derate Calculations'!$L$8)*D53</f>
        <v>20.0868692395</v>
      </c>
      <c r="R53" s="164">
        <f>(1-'Solar Derate Calculations'!$L$9)*E53</f>
        <v>28.930932997499998</v>
      </c>
      <c r="S53" s="164">
        <f>(1-'Solar Derate Calculations'!$L$10)*F53</f>
        <v>66.623600007000007</v>
      </c>
      <c r="T53" s="164">
        <f>(1-'Solar Derate Calculations'!$L$11)*G53</f>
        <v>96.207888415499994</v>
      </c>
      <c r="U53" s="164">
        <f>(1-'Solar Derate Calculations'!$L$12)*H53</f>
        <v>132.46870422000001</v>
      </c>
      <c r="V53" s="164">
        <f>(1-'Solar Derate Calculations'!$L$13)*I53</f>
        <v>144.64733887</v>
      </c>
      <c r="W53" s="164">
        <f>(1-'Solar Derate Calculations'!$L$14)*J53</f>
        <v>130.13652038999999</v>
      </c>
      <c r="X53" s="164">
        <f>(1-'Solar Derate Calculations'!$L$15)*K53</f>
        <v>103.88296509</v>
      </c>
      <c r="Y53" s="164">
        <f>(1-'Solar Derate Calculations'!$L$16)*L53</f>
        <v>75.723495479999997</v>
      </c>
      <c r="Z53" s="164">
        <f>(1-'Solar Derate Calculations'!$L$17)*M53</f>
        <v>49.456520079999997</v>
      </c>
      <c r="AA53" s="164">
        <f>(1-'Solar Derate Calculations'!$L$18)*N53</f>
        <v>27.1092518795</v>
      </c>
      <c r="AB53" s="164">
        <f>(1-'Solar Derate Calculations'!$L$19)*O53</f>
        <v>17.903630826499999</v>
      </c>
      <c r="AC53" s="168">
        <f t="shared" si="1"/>
        <v>893.17771749550002</v>
      </c>
      <c r="AD53" s="164">
        <f>(1-'Solar Derate Calculations'!$K$8)*D53</f>
        <v>5.9079027174999998</v>
      </c>
      <c r="AE53" s="164">
        <f>(1-'Solar Derate Calculations'!$K$9)*E53</f>
        <v>9.6436443324999992</v>
      </c>
      <c r="AF53" s="164">
        <f>(1-'Solar Derate Calculations'!$K$10)*F53</f>
        <v>37.013111115000001</v>
      </c>
      <c r="AG53" s="164">
        <f>(1-'Solar Derate Calculations'!$K$11)*G53</f>
        <v>65.8264499685</v>
      </c>
      <c r="AH53" s="164">
        <f>(1-'Solar Derate Calculations'!$K$12)*H53</f>
        <v>132.46870422000001</v>
      </c>
      <c r="AI53" s="164">
        <f>(1-'Solar Derate Calculations'!$K$13)*I53</f>
        <v>144.64733887</v>
      </c>
      <c r="AJ53" s="164">
        <f>(1-'Solar Derate Calculations'!$K$14)*J53</f>
        <v>130.13652038999999</v>
      </c>
      <c r="AK53" s="164">
        <f>(1-'Solar Derate Calculations'!$K$15)*K53</f>
        <v>103.88296509</v>
      </c>
      <c r="AL53" s="164">
        <f>(1-'Solar Derate Calculations'!$K$16)*L53</f>
        <v>75.723495479999997</v>
      </c>
      <c r="AM53" s="164">
        <f>(1-'Solar Derate Calculations'!$K$17)*M53</f>
        <v>49.456520079999997</v>
      </c>
      <c r="AN53" s="164">
        <f>(1-'Solar Derate Calculations'!$K$18)*N53</f>
        <v>27.1092518795</v>
      </c>
      <c r="AO53" s="169">
        <f>(1-'Solar Derate Calculations'!$K$19)*O53</f>
        <v>13.691011808500001</v>
      </c>
      <c r="AP53" s="168">
        <f t="shared" si="2"/>
        <v>795.50691595149988</v>
      </c>
    </row>
    <row r="54" spans="1:80">
      <c r="B54" s="151" t="str">
        <f t="shared" si="5"/>
        <v>NE</v>
      </c>
      <c r="C54" s="153">
        <v>12</v>
      </c>
      <c r="D54" s="172">
        <v>22.943746569999998</v>
      </c>
      <c r="E54" s="172">
        <v>37.341732030000003</v>
      </c>
      <c r="F54" s="172">
        <v>71.488624569999999</v>
      </c>
      <c r="G54" s="172">
        <v>98.314735409999997</v>
      </c>
      <c r="H54" s="172">
        <v>129.38740540000001</v>
      </c>
      <c r="I54" s="172">
        <v>141.69551086000001</v>
      </c>
      <c r="J54" s="172">
        <v>127.79534149</v>
      </c>
      <c r="K54" s="172">
        <v>101.84015656</v>
      </c>
      <c r="L54" s="172">
        <v>73.609115599999996</v>
      </c>
      <c r="M54" s="172">
        <v>47.836421970000004</v>
      </c>
      <c r="N54" s="172">
        <v>27.719791409999999</v>
      </c>
      <c r="O54" s="172">
        <v>20.58763695</v>
      </c>
      <c r="P54" s="173">
        <f t="shared" si="3"/>
        <v>900.56021881999993</v>
      </c>
      <c r="Q54" s="174">
        <f>(1-'Solar Derate Calculations'!$L$8)*D54</f>
        <v>19.502184584499997</v>
      </c>
      <c r="R54" s="174">
        <f>(1-'Solar Derate Calculations'!$L$9)*E54</f>
        <v>28.006299022500002</v>
      </c>
      <c r="S54" s="174">
        <f>(1-'Solar Derate Calculations'!$L$10)*F54</f>
        <v>64.339762113000006</v>
      </c>
      <c r="T54" s="174">
        <f>(1-'Solar Derate Calculations'!$L$11)*G54</f>
        <v>93.398998639499993</v>
      </c>
      <c r="U54" s="174">
        <f>(1-'Solar Derate Calculations'!$L$12)*H54</f>
        <v>129.38740540000001</v>
      </c>
      <c r="V54" s="174">
        <f>(1-'Solar Derate Calculations'!$L$13)*I54</f>
        <v>141.69551086000001</v>
      </c>
      <c r="W54" s="174">
        <f>(1-'Solar Derate Calculations'!$L$14)*J54</f>
        <v>127.79534149</v>
      </c>
      <c r="X54" s="174">
        <f>(1-'Solar Derate Calculations'!$L$15)*K54</f>
        <v>101.84015656</v>
      </c>
      <c r="Y54" s="174">
        <f>(1-'Solar Derate Calculations'!$L$16)*L54</f>
        <v>73.609115599999996</v>
      </c>
      <c r="Z54" s="174">
        <f>(1-'Solar Derate Calculations'!$L$17)*M54</f>
        <v>47.836421970000004</v>
      </c>
      <c r="AA54" s="174">
        <f>(1-'Solar Derate Calculations'!$L$18)*N54</f>
        <v>26.333801839499998</v>
      </c>
      <c r="AB54" s="174">
        <f>(1-'Solar Derate Calculations'!$L$19)*O54</f>
        <v>17.499491407499999</v>
      </c>
      <c r="AC54" s="175">
        <f t="shared" si="1"/>
        <v>871.24448948650002</v>
      </c>
      <c r="AD54" s="174">
        <f>(1-'Solar Derate Calculations'!$K$8)*D54</f>
        <v>5.7359366424999996</v>
      </c>
      <c r="AE54" s="174">
        <f>(1-'Solar Derate Calculations'!$K$9)*E54</f>
        <v>9.3354330075000007</v>
      </c>
      <c r="AF54" s="174">
        <f>(1-'Solar Derate Calculations'!$K$10)*F54</f>
        <v>35.744312284999999</v>
      </c>
      <c r="AG54" s="174">
        <f>(1-'Solar Derate Calculations'!$K$11)*G54</f>
        <v>63.904578016500004</v>
      </c>
      <c r="AH54" s="174">
        <f>(1-'Solar Derate Calculations'!$K$12)*H54</f>
        <v>129.38740540000001</v>
      </c>
      <c r="AI54" s="174">
        <f>(1-'Solar Derate Calculations'!$K$13)*I54</f>
        <v>141.69551086000001</v>
      </c>
      <c r="AJ54" s="174">
        <f>(1-'Solar Derate Calculations'!$K$14)*J54</f>
        <v>127.79534149</v>
      </c>
      <c r="AK54" s="174">
        <f>(1-'Solar Derate Calculations'!$K$15)*K54</f>
        <v>101.84015656</v>
      </c>
      <c r="AL54" s="174">
        <f>(1-'Solar Derate Calculations'!$K$16)*L54</f>
        <v>73.609115599999996</v>
      </c>
      <c r="AM54" s="174">
        <f>(1-'Solar Derate Calculations'!$K$17)*M54</f>
        <v>47.836421970000004</v>
      </c>
      <c r="AN54" s="174">
        <f>(1-'Solar Derate Calculations'!$K$18)*N54</f>
        <v>26.333801839499998</v>
      </c>
      <c r="AO54" s="176">
        <f>(1-'Solar Derate Calculations'!$K$19)*O54</f>
        <v>13.381964017500001</v>
      </c>
      <c r="AP54" s="175">
        <f t="shared" si="2"/>
        <v>776.59997768849985</v>
      </c>
    </row>
    <row r="55" spans="1:80">
      <c r="B55" s="150" t="s">
        <v>296</v>
      </c>
      <c r="C55" s="152">
        <v>0</v>
      </c>
      <c r="D55" s="162">
        <v>63.67406845</v>
      </c>
      <c r="E55" s="162">
        <v>76.131576539999998</v>
      </c>
      <c r="F55" s="162">
        <v>123.02910614</v>
      </c>
      <c r="G55" s="162">
        <v>143.06474304</v>
      </c>
      <c r="H55" s="162">
        <v>162.91740417</v>
      </c>
      <c r="I55" s="162">
        <v>166.63891602000001</v>
      </c>
      <c r="J55" s="162">
        <v>144.07482909999999</v>
      </c>
      <c r="K55" s="162">
        <v>125.61326599</v>
      </c>
      <c r="L55" s="162">
        <v>111.81799316</v>
      </c>
      <c r="M55" s="162">
        <v>92.386756899999995</v>
      </c>
      <c r="N55" s="162">
        <v>68.197357179999997</v>
      </c>
      <c r="O55" s="162">
        <v>54.521919250000003</v>
      </c>
      <c r="P55" s="163">
        <f t="shared" si="3"/>
        <v>1332.0679359399999</v>
      </c>
      <c r="Q55" s="164">
        <f>(1-'Solar Derate Calculations'!$L$8)*D55</f>
        <v>54.1229581825</v>
      </c>
      <c r="R55" s="164">
        <f>(1-'Solar Derate Calculations'!$L$9)*E55</f>
        <v>57.098682404999998</v>
      </c>
      <c r="S55" s="164">
        <f>(1-'Solar Derate Calculations'!$L$10)*F55</f>
        <v>110.726195526</v>
      </c>
      <c r="T55" s="164">
        <f>(1-'Solar Derate Calculations'!$L$11)*G55</f>
        <v>135.91150588799999</v>
      </c>
      <c r="U55" s="164">
        <f>(1-'Solar Derate Calculations'!$L$12)*H55</f>
        <v>162.91740417</v>
      </c>
      <c r="V55" s="164">
        <f>(1-'Solar Derate Calculations'!$L$13)*I55</f>
        <v>166.63891602000001</v>
      </c>
      <c r="W55" s="164">
        <f>(1-'Solar Derate Calculations'!$L$14)*J55</f>
        <v>144.07482909999999</v>
      </c>
      <c r="X55" s="164">
        <f>(1-'Solar Derate Calculations'!$L$15)*K55</f>
        <v>125.61326599</v>
      </c>
      <c r="Y55" s="164">
        <f>(1-'Solar Derate Calculations'!$L$16)*L55</f>
        <v>111.81799316</v>
      </c>
      <c r="Z55" s="164">
        <f>(1-'Solar Derate Calculations'!$L$17)*M55</f>
        <v>92.386756899999995</v>
      </c>
      <c r="AA55" s="164">
        <f>(1-'Solar Derate Calculations'!$L$18)*N55</f>
        <v>64.787489320999995</v>
      </c>
      <c r="AB55" s="164">
        <f>(1-'Solar Derate Calculations'!$L$19)*O55</f>
        <v>46.343631362499998</v>
      </c>
      <c r="AC55" s="168">
        <f t="shared" si="1"/>
        <v>1272.439628025</v>
      </c>
      <c r="AD55" s="164">
        <f>(1-'Solar Derate Calculations'!$K$8)*D55</f>
        <v>15.9185171125</v>
      </c>
      <c r="AE55" s="164">
        <f>(1-'Solar Derate Calculations'!$K$9)*E55</f>
        <v>19.032894134999999</v>
      </c>
      <c r="AF55" s="164">
        <f>(1-'Solar Derate Calculations'!$K$10)*F55</f>
        <v>61.514553069999998</v>
      </c>
      <c r="AG55" s="164">
        <f>(1-'Solar Derate Calculations'!$K$11)*G55</f>
        <v>92.992082976000006</v>
      </c>
      <c r="AH55" s="164">
        <f>(1-'Solar Derate Calculations'!$K$12)*H55</f>
        <v>162.91740417</v>
      </c>
      <c r="AI55" s="164">
        <f>(1-'Solar Derate Calculations'!$K$13)*I55</f>
        <v>166.63891602000001</v>
      </c>
      <c r="AJ55" s="164">
        <f>(1-'Solar Derate Calculations'!$K$14)*J55</f>
        <v>144.07482909999999</v>
      </c>
      <c r="AK55" s="164">
        <f>(1-'Solar Derate Calculations'!$K$15)*K55</f>
        <v>125.61326599</v>
      </c>
      <c r="AL55" s="164">
        <f>(1-'Solar Derate Calculations'!$K$16)*L55</f>
        <v>111.81799316</v>
      </c>
      <c r="AM55" s="164">
        <f>(1-'Solar Derate Calculations'!$K$17)*M55</f>
        <v>92.386756899999995</v>
      </c>
      <c r="AN55" s="164">
        <f>(1-'Solar Derate Calculations'!$K$18)*N55</f>
        <v>64.787489320999995</v>
      </c>
      <c r="AO55" s="169">
        <f>(1-'Solar Derate Calculations'!$K$19)*O55</f>
        <v>35.439247512500003</v>
      </c>
      <c r="AP55" s="168">
        <f t="shared" si="2"/>
        <v>1093.1339494670001</v>
      </c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</row>
    <row r="56" spans="1:80">
      <c r="B56" s="149" t="str">
        <f>B55</f>
        <v>E</v>
      </c>
      <c r="C56" s="152">
        <v>1</v>
      </c>
      <c r="D56" s="162">
        <v>63.860954280000001</v>
      </c>
      <c r="E56" s="162">
        <v>76.745025630000001</v>
      </c>
      <c r="F56" s="162">
        <v>123.5477829</v>
      </c>
      <c r="G56" s="162">
        <v>143.28582764000001</v>
      </c>
      <c r="H56" s="162">
        <v>163.93814087000001</v>
      </c>
      <c r="I56" s="162">
        <v>168.32119750999999</v>
      </c>
      <c r="J56" s="162">
        <v>146.78146362000001</v>
      </c>
      <c r="K56" s="162">
        <v>127.17854309000001</v>
      </c>
      <c r="L56" s="162">
        <v>112.48950195</v>
      </c>
      <c r="M56" s="162">
        <v>93.055160520000001</v>
      </c>
      <c r="N56" s="162">
        <v>68.574165339999993</v>
      </c>
      <c r="O56" s="162">
        <v>54.767494200000002</v>
      </c>
      <c r="P56" s="163">
        <f t="shared" si="3"/>
        <v>1342.5452575500001</v>
      </c>
      <c r="Q56" s="164">
        <f>(1-'Solar Derate Calculations'!$L$8)*D56</f>
        <v>54.281811138000002</v>
      </c>
      <c r="R56" s="164">
        <f>(1-'Solar Derate Calculations'!$L$9)*E56</f>
        <v>57.558769222500004</v>
      </c>
      <c r="S56" s="164">
        <f>(1-'Solar Derate Calculations'!$L$10)*F56</f>
        <v>111.19300461</v>
      </c>
      <c r="T56" s="164">
        <f>(1-'Solar Derate Calculations'!$L$11)*G56</f>
        <v>136.12153625799999</v>
      </c>
      <c r="U56" s="164">
        <f>(1-'Solar Derate Calculations'!$L$12)*H56</f>
        <v>163.93814087000001</v>
      </c>
      <c r="V56" s="164">
        <f>(1-'Solar Derate Calculations'!$L$13)*I56</f>
        <v>168.32119750999999</v>
      </c>
      <c r="W56" s="164">
        <f>(1-'Solar Derate Calculations'!$L$14)*J56</f>
        <v>146.78146362000001</v>
      </c>
      <c r="X56" s="164">
        <f>(1-'Solar Derate Calculations'!$L$15)*K56</f>
        <v>127.17854309000001</v>
      </c>
      <c r="Y56" s="164">
        <f>(1-'Solar Derate Calculations'!$L$16)*L56</f>
        <v>112.48950195</v>
      </c>
      <c r="Z56" s="164">
        <f>(1-'Solar Derate Calculations'!$L$17)*M56</f>
        <v>93.055160520000001</v>
      </c>
      <c r="AA56" s="164">
        <f>(1-'Solar Derate Calculations'!$L$18)*N56</f>
        <v>65.145457072999989</v>
      </c>
      <c r="AB56" s="164">
        <f>(1-'Solar Derate Calculations'!$L$19)*O56</f>
        <v>46.552370070000002</v>
      </c>
      <c r="AC56" s="168">
        <f t="shared" si="1"/>
        <v>1282.6169559315001</v>
      </c>
      <c r="AD56" s="164">
        <f>(1-'Solar Derate Calculations'!$K$8)*D56</f>
        <v>15.96523857</v>
      </c>
      <c r="AE56" s="164">
        <f>(1-'Solar Derate Calculations'!$K$9)*E56</f>
        <v>19.1862564075</v>
      </c>
      <c r="AF56" s="164">
        <f>(1-'Solar Derate Calculations'!$K$10)*F56</f>
        <v>61.773891450000001</v>
      </c>
      <c r="AG56" s="164">
        <f>(1-'Solar Derate Calculations'!$K$11)*G56</f>
        <v>93.135787966000009</v>
      </c>
      <c r="AH56" s="164">
        <f>(1-'Solar Derate Calculations'!$K$12)*H56</f>
        <v>163.93814087000001</v>
      </c>
      <c r="AI56" s="164">
        <f>(1-'Solar Derate Calculations'!$K$13)*I56</f>
        <v>168.32119750999999</v>
      </c>
      <c r="AJ56" s="164">
        <f>(1-'Solar Derate Calculations'!$K$14)*J56</f>
        <v>146.78146362000001</v>
      </c>
      <c r="AK56" s="164">
        <f>(1-'Solar Derate Calculations'!$K$15)*K56</f>
        <v>127.17854309000001</v>
      </c>
      <c r="AL56" s="164">
        <f>(1-'Solar Derate Calculations'!$K$16)*L56</f>
        <v>112.48950195</v>
      </c>
      <c r="AM56" s="164">
        <f>(1-'Solar Derate Calculations'!$K$17)*M56</f>
        <v>93.055160520000001</v>
      </c>
      <c r="AN56" s="164">
        <f>(1-'Solar Derate Calculations'!$K$18)*N56</f>
        <v>65.145457072999989</v>
      </c>
      <c r="AO56" s="169">
        <f>(1-'Solar Derate Calculations'!$K$19)*O56</f>
        <v>35.59887123</v>
      </c>
      <c r="AP56" s="168">
        <f t="shared" si="2"/>
        <v>1102.5695102565001</v>
      </c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</row>
    <row r="57" spans="1:80">
      <c r="B57" s="149" t="str">
        <f t="shared" ref="B57:B67" si="6">B56</f>
        <v>E</v>
      </c>
      <c r="C57" s="152">
        <v>2</v>
      </c>
      <c r="D57" s="162">
        <v>64.025672909999997</v>
      </c>
      <c r="E57" s="162">
        <v>77.051078799999999</v>
      </c>
      <c r="F57" s="162">
        <v>123.68344879</v>
      </c>
      <c r="G57" s="162">
        <v>142.83573913999999</v>
      </c>
      <c r="H57" s="162">
        <v>164.24327087</v>
      </c>
      <c r="I57" s="162">
        <v>169.15824889999999</v>
      </c>
      <c r="J57" s="162">
        <v>148.73393250000001</v>
      </c>
      <c r="K57" s="162">
        <v>128.25498962</v>
      </c>
      <c r="L57" s="162">
        <v>112.82611084</v>
      </c>
      <c r="M57" s="162">
        <v>93.569931030000006</v>
      </c>
      <c r="N57" s="162">
        <v>68.91343689</v>
      </c>
      <c r="O57" s="162">
        <v>54.895980829999999</v>
      </c>
      <c r="P57" s="163">
        <f t="shared" si="3"/>
        <v>1348.1918411199999</v>
      </c>
      <c r="Q57" s="164">
        <f>(1-'Solar Derate Calculations'!$L$8)*D57</f>
        <v>54.421821973499995</v>
      </c>
      <c r="R57" s="164">
        <f>(1-'Solar Derate Calculations'!$L$9)*E57</f>
        <v>57.788309099999999</v>
      </c>
      <c r="S57" s="164">
        <f>(1-'Solar Derate Calculations'!$L$10)*F57</f>
        <v>111.31510391100001</v>
      </c>
      <c r="T57" s="164">
        <f>(1-'Solar Derate Calculations'!$L$11)*G57</f>
        <v>135.69395218299999</v>
      </c>
      <c r="U57" s="164">
        <f>(1-'Solar Derate Calculations'!$L$12)*H57</f>
        <v>164.24327087</v>
      </c>
      <c r="V57" s="164">
        <f>(1-'Solar Derate Calculations'!$L$13)*I57</f>
        <v>169.15824889999999</v>
      </c>
      <c r="W57" s="164">
        <f>(1-'Solar Derate Calculations'!$L$14)*J57</f>
        <v>148.73393250000001</v>
      </c>
      <c r="X57" s="164">
        <f>(1-'Solar Derate Calculations'!$L$15)*K57</f>
        <v>128.25498962</v>
      </c>
      <c r="Y57" s="164">
        <f>(1-'Solar Derate Calculations'!$L$16)*L57</f>
        <v>112.82611084</v>
      </c>
      <c r="Z57" s="164">
        <f>(1-'Solar Derate Calculations'!$L$17)*M57</f>
        <v>93.569931030000006</v>
      </c>
      <c r="AA57" s="164">
        <f>(1-'Solar Derate Calculations'!$L$18)*N57</f>
        <v>65.467765045500002</v>
      </c>
      <c r="AB57" s="164">
        <f>(1-'Solar Derate Calculations'!$L$19)*O57</f>
        <v>46.6615837055</v>
      </c>
      <c r="AC57" s="168">
        <f t="shared" si="1"/>
        <v>1288.1350196785002</v>
      </c>
      <c r="AD57" s="164">
        <f>(1-'Solar Derate Calculations'!$K$8)*D57</f>
        <v>16.006418227499999</v>
      </c>
      <c r="AE57" s="164">
        <f>(1-'Solar Derate Calculations'!$K$9)*E57</f>
        <v>19.2627697</v>
      </c>
      <c r="AF57" s="164">
        <f>(1-'Solar Derate Calculations'!$K$10)*F57</f>
        <v>61.841724395</v>
      </c>
      <c r="AG57" s="164">
        <f>(1-'Solar Derate Calculations'!$K$11)*G57</f>
        <v>92.843230440999989</v>
      </c>
      <c r="AH57" s="164">
        <f>(1-'Solar Derate Calculations'!$K$12)*H57</f>
        <v>164.24327087</v>
      </c>
      <c r="AI57" s="164">
        <f>(1-'Solar Derate Calculations'!$K$13)*I57</f>
        <v>169.15824889999999</v>
      </c>
      <c r="AJ57" s="164">
        <f>(1-'Solar Derate Calculations'!$K$14)*J57</f>
        <v>148.73393250000001</v>
      </c>
      <c r="AK57" s="164">
        <f>(1-'Solar Derate Calculations'!$K$15)*K57</f>
        <v>128.25498962</v>
      </c>
      <c r="AL57" s="164">
        <f>(1-'Solar Derate Calculations'!$K$16)*L57</f>
        <v>112.82611084</v>
      </c>
      <c r="AM57" s="164">
        <f>(1-'Solar Derate Calculations'!$K$17)*M57</f>
        <v>93.569931030000006</v>
      </c>
      <c r="AN57" s="164">
        <f>(1-'Solar Derate Calculations'!$K$18)*N57</f>
        <v>65.467765045500002</v>
      </c>
      <c r="AO57" s="169">
        <f>(1-'Solar Derate Calculations'!$K$19)*O57</f>
        <v>35.682387539499999</v>
      </c>
      <c r="AP57" s="168">
        <f t="shared" si="2"/>
        <v>1107.8907791085001</v>
      </c>
    </row>
    <row r="58" spans="1:80">
      <c r="B58" s="149" t="str">
        <f t="shared" si="6"/>
        <v>E</v>
      </c>
      <c r="C58" s="152">
        <v>3</v>
      </c>
      <c r="D58" s="162">
        <v>64.057289119999993</v>
      </c>
      <c r="E58" s="162">
        <v>77.111312870000006</v>
      </c>
      <c r="F58" s="162">
        <v>123.3609161</v>
      </c>
      <c r="G58" s="162">
        <v>141.9136963</v>
      </c>
      <c r="H58" s="162">
        <v>163.8418121</v>
      </c>
      <c r="I58" s="162">
        <v>169.38107299999999</v>
      </c>
      <c r="J58" s="162">
        <v>150.03158569999999</v>
      </c>
      <c r="K58" s="162">
        <v>128.82327269999999</v>
      </c>
      <c r="L58" s="162">
        <v>112.8261414</v>
      </c>
      <c r="M58" s="162">
        <v>93.953254700000002</v>
      </c>
      <c r="N58" s="162">
        <v>69.09626007</v>
      </c>
      <c r="O58" s="162">
        <v>54.974433900000001</v>
      </c>
      <c r="P58" s="163">
        <f t="shared" si="3"/>
        <v>1349.3710479599999</v>
      </c>
      <c r="Q58" s="164">
        <f>(1-'Solar Derate Calculations'!$L$8)*D58</f>
        <v>54.448695751999992</v>
      </c>
      <c r="R58" s="164">
        <f>(1-'Solar Derate Calculations'!$L$9)*E58</f>
        <v>57.833484652500005</v>
      </c>
      <c r="S58" s="164">
        <f>(1-'Solar Derate Calculations'!$L$10)*F58</f>
        <v>111.02482449</v>
      </c>
      <c r="T58" s="164">
        <f>(1-'Solar Derate Calculations'!$L$11)*G58</f>
        <v>134.818011485</v>
      </c>
      <c r="U58" s="164">
        <f>(1-'Solar Derate Calculations'!$L$12)*H58</f>
        <v>163.8418121</v>
      </c>
      <c r="V58" s="164">
        <f>(1-'Solar Derate Calculations'!$L$13)*I58</f>
        <v>169.38107299999999</v>
      </c>
      <c r="W58" s="164">
        <f>(1-'Solar Derate Calculations'!$L$14)*J58</f>
        <v>150.03158569999999</v>
      </c>
      <c r="X58" s="164">
        <f>(1-'Solar Derate Calculations'!$L$15)*K58</f>
        <v>128.82327269999999</v>
      </c>
      <c r="Y58" s="164">
        <f>(1-'Solar Derate Calculations'!$L$16)*L58</f>
        <v>112.8261414</v>
      </c>
      <c r="Z58" s="164">
        <f>(1-'Solar Derate Calculations'!$L$17)*M58</f>
        <v>93.953254700000002</v>
      </c>
      <c r="AA58" s="164">
        <f>(1-'Solar Derate Calculations'!$L$18)*N58</f>
        <v>65.641447066499993</v>
      </c>
      <c r="AB58" s="164">
        <f>(1-'Solar Derate Calculations'!$L$19)*O58</f>
        <v>46.728268815</v>
      </c>
      <c r="AC58" s="168">
        <f t="shared" si="1"/>
        <v>1289.3518718610001</v>
      </c>
      <c r="AD58" s="164">
        <f>(1-'Solar Derate Calculations'!$K$8)*D58</f>
        <v>16.014322279999998</v>
      </c>
      <c r="AE58" s="164">
        <f>(1-'Solar Derate Calculations'!$K$9)*E58</f>
        <v>19.277828217500002</v>
      </c>
      <c r="AF58" s="164">
        <f>(1-'Solar Derate Calculations'!$K$10)*F58</f>
        <v>61.680458049999999</v>
      </c>
      <c r="AG58" s="164">
        <f>(1-'Solar Derate Calculations'!$K$11)*G58</f>
        <v>92.243902595000009</v>
      </c>
      <c r="AH58" s="164">
        <f>(1-'Solar Derate Calculations'!$K$12)*H58</f>
        <v>163.8418121</v>
      </c>
      <c r="AI58" s="164">
        <f>(1-'Solar Derate Calculations'!$K$13)*I58</f>
        <v>169.38107299999999</v>
      </c>
      <c r="AJ58" s="164">
        <f>(1-'Solar Derate Calculations'!$K$14)*J58</f>
        <v>150.03158569999999</v>
      </c>
      <c r="AK58" s="164">
        <f>(1-'Solar Derate Calculations'!$K$15)*K58</f>
        <v>128.82327269999999</v>
      </c>
      <c r="AL58" s="164">
        <f>(1-'Solar Derate Calculations'!$K$16)*L58</f>
        <v>112.8261414</v>
      </c>
      <c r="AM58" s="164">
        <f>(1-'Solar Derate Calculations'!$K$17)*M58</f>
        <v>93.953254700000002</v>
      </c>
      <c r="AN58" s="164">
        <f>(1-'Solar Derate Calculations'!$K$18)*N58</f>
        <v>65.641447066499993</v>
      </c>
      <c r="AO58" s="169">
        <f>(1-'Solar Derate Calculations'!$K$19)*O58</f>
        <v>35.733382035000005</v>
      </c>
      <c r="AP58" s="168">
        <f t="shared" si="2"/>
        <v>1109.4484798439998</v>
      </c>
    </row>
    <row r="59" spans="1:80">
      <c r="B59" s="149" t="str">
        <f t="shared" si="6"/>
        <v>E</v>
      </c>
      <c r="C59" s="152">
        <v>4</v>
      </c>
      <c r="D59" s="162">
        <v>63.951755519999999</v>
      </c>
      <c r="E59" s="162">
        <v>77.002937320000001</v>
      </c>
      <c r="F59" s="162">
        <v>122.64511108000001</v>
      </c>
      <c r="G59" s="162">
        <v>140.60250854</v>
      </c>
      <c r="H59" s="162">
        <v>162.93305968999999</v>
      </c>
      <c r="I59" s="162">
        <v>168.91534424</v>
      </c>
      <c r="J59" s="162">
        <v>150.63885497999999</v>
      </c>
      <c r="K59" s="162">
        <v>129.03114318999999</v>
      </c>
      <c r="L59" s="162">
        <v>112.55499268</v>
      </c>
      <c r="M59" s="162">
        <v>94.094429020000007</v>
      </c>
      <c r="N59" s="162">
        <v>69.299636840000005</v>
      </c>
      <c r="O59" s="162">
        <v>54.985118870000001</v>
      </c>
      <c r="P59" s="163">
        <f>SUM(D59:O59)</f>
        <v>1346.6548919699999</v>
      </c>
      <c r="Q59" s="164">
        <f>(1-'Solar Derate Calculations'!$L$8)*D59</f>
        <v>54.358992191999995</v>
      </c>
      <c r="R59" s="164">
        <f>(1-'Solar Derate Calculations'!$L$9)*E59</f>
        <v>57.752202990000001</v>
      </c>
      <c r="S59" s="164">
        <f>(1-'Solar Derate Calculations'!$L$10)*F59</f>
        <v>110.38059997200001</v>
      </c>
      <c r="T59" s="164">
        <f>(1-'Solar Derate Calculations'!$L$11)*G59</f>
        <v>133.572383113</v>
      </c>
      <c r="U59" s="164">
        <f>(1-'Solar Derate Calculations'!$L$12)*H59</f>
        <v>162.93305968999999</v>
      </c>
      <c r="V59" s="164">
        <f>(1-'Solar Derate Calculations'!$L$13)*I59</f>
        <v>168.91534424</v>
      </c>
      <c r="W59" s="164">
        <f>(1-'Solar Derate Calculations'!$L$14)*J59</f>
        <v>150.63885497999999</v>
      </c>
      <c r="X59" s="164">
        <f>(1-'Solar Derate Calculations'!$L$15)*K59</f>
        <v>129.03114318999999</v>
      </c>
      <c r="Y59" s="164">
        <f>(1-'Solar Derate Calculations'!$L$16)*L59</f>
        <v>112.55499268</v>
      </c>
      <c r="Z59" s="164">
        <f>(1-'Solar Derate Calculations'!$L$17)*M59</f>
        <v>94.094429020000007</v>
      </c>
      <c r="AA59" s="164">
        <f>(1-'Solar Derate Calculations'!$L$18)*N59</f>
        <v>65.834654998000005</v>
      </c>
      <c r="AB59" s="164">
        <f>(1-'Solar Derate Calculations'!$L$19)*O59</f>
        <v>46.737351039499998</v>
      </c>
      <c r="AC59" s="168">
        <f t="shared" si="1"/>
        <v>1286.8040081044999</v>
      </c>
      <c r="AD59" s="164">
        <f>(1-'Solar Derate Calculations'!$K$8)*D59</f>
        <v>15.98793888</v>
      </c>
      <c r="AE59" s="164">
        <f>(1-'Solar Derate Calculations'!$K$9)*E59</f>
        <v>19.25073433</v>
      </c>
      <c r="AF59" s="164">
        <f>(1-'Solar Derate Calculations'!$K$10)*F59</f>
        <v>61.322555540000003</v>
      </c>
      <c r="AG59" s="164">
        <f>(1-'Solar Derate Calculations'!$K$11)*G59</f>
        <v>91.391630551000006</v>
      </c>
      <c r="AH59" s="164">
        <f>(1-'Solar Derate Calculations'!$K$12)*H59</f>
        <v>162.93305968999999</v>
      </c>
      <c r="AI59" s="164">
        <f>(1-'Solar Derate Calculations'!$K$13)*I59</f>
        <v>168.91534424</v>
      </c>
      <c r="AJ59" s="164">
        <f>(1-'Solar Derate Calculations'!$K$14)*J59</f>
        <v>150.63885497999999</v>
      </c>
      <c r="AK59" s="164">
        <f>(1-'Solar Derate Calculations'!$K$15)*K59</f>
        <v>129.03114318999999</v>
      </c>
      <c r="AL59" s="164">
        <f>(1-'Solar Derate Calculations'!$K$16)*L59</f>
        <v>112.55499268</v>
      </c>
      <c r="AM59" s="164">
        <f>(1-'Solar Derate Calculations'!$K$17)*M59</f>
        <v>94.094429020000007</v>
      </c>
      <c r="AN59" s="164">
        <f>(1-'Solar Derate Calculations'!$K$18)*N59</f>
        <v>65.834654998000005</v>
      </c>
      <c r="AO59" s="169">
        <f>(1-'Solar Derate Calculations'!$K$19)*O59</f>
        <v>35.740327265499999</v>
      </c>
      <c r="AP59" s="168">
        <f t="shared" si="2"/>
        <v>1107.6956653644997</v>
      </c>
    </row>
    <row r="60" spans="1:80">
      <c r="B60" s="149" t="str">
        <f t="shared" si="6"/>
        <v>E</v>
      </c>
      <c r="C60" s="152">
        <v>5</v>
      </c>
      <c r="D60" s="162">
        <v>63.829540250000001</v>
      </c>
      <c r="E60" s="162">
        <v>76.673217769999994</v>
      </c>
      <c r="F60" s="162">
        <v>121.76515961</v>
      </c>
      <c r="G60" s="162">
        <v>138.89944457999999</v>
      </c>
      <c r="H60" s="162">
        <v>161.67694091999999</v>
      </c>
      <c r="I60" s="162">
        <v>168.04878235000001</v>
      </c>
      <c r="J60" s="162">
        <v>150.76228333</v>
      </c>
      <c r="K60" s="162">
        <v>128.89668273999999</v>
      </c>
      <c r="L60" s="162">
        <v>112.09707641999999</v>
      </c>
      <c r="M60" s="162">
        <v>94.106811519999994</v>
      </c>
      <c r="N60" s="162">
        <v>69.347045899999998</v>
      </c>
      <c r="O60" s="162">
        <v>54.876388550000001</v>
      </c>
      <c r="P60" s="163">
        <f t="shared" ref="P60:P123" si="7">SUM(D60:O60)</f>
        <v>1340.97937394</v>
      </c>
      <c r="Q60" s="164">
        <f>(1-'Solar Derate Calculations'!$L$8)*D60</f>
        <v>54.255109212500003</v>
      </c>
      <c r="R60" s="164">
        <f>(1-'Solar Derate Calculations'!$L$9)*E60</f>
        <v>57.504913327499992</v>
      </c>
      <c r="S60" s="164">
        <f>(1-'Solar Derate Calculations'!$L$10)*F60</f>
        <v>109.58864364900001</v>
      </c>
      <c r="T60" s="164">
        <f>(1-'Solar Derate Calculations'!$L$11)*G60</f>
        <v>131.95447235099999</v>
      </c>
      <c r="U60" s="164">
        <f>(1-'Solar Derate Calculations'!$L$12)*H60</f>
        <v>161.67694091999999</v>
      </c>
      <c r="V60" s="164">
        <f>(1-'Solar Derate Calculations'!$L$13)*I60</f>
        <v>168.04878235000001</v>
      </c>
      <c r="W60" s="164">
        <f>(1-'Solar Derate Calculations'!$L$14)*J60</f>
        <v>150.76228333</v>
      </c>
      <c r="X60" s="164">
        <f>(1-'Solar Derate Calculations'!$L$15)*K60</f>
        <v>128.89668273999999</v>
      </c>
      <c r="Y60" s="164">
        <f>(1-'Solar Derate Calculations'!$L$16)*L60</f>
        <v>112.09707641999999</v>
      </c>
      <c r="Z60" s="164">
        <f>(1-'Solar Derate Calculations'!$L$17)*M60</f>
        <v>94.106811519999994</v>
      </c>
      <c r="AA60" s="164">
        <f>(1-'Solar Derate Calculations'!$L$18)*N60</f>
        <v>65.879693605</v>
      </c>
      <c r="AB60" s="164">
        <f>(1-'Solar Derate Calculations'!$L$19)*O60</f>
        <v>46.644930267500001</v>
      </c>
      <c r="AC60" s="168">
        <f t="shared" si="1"/>
        <v>1281.4163396925001</v>
      </c>
      <c r="AD60" s="164">
        <f>(1-'Solar Derate Calculations'!$K$8)*D60</f>
        <v>15.9573850625</v>
      </c>
      <c r="AE60" s="164">
        <f>(1-'Solar Derate Calculations'!$K$9)*E60</f>
        <v>19.168304442499998</v>
      </c>
      <c r="AF60" s="164">
        <f>(1-'Solar Derate Calculations'!$K$10)*F60</f>
        <v>60.882579804999999</v>
      </c>
      <c r="AG60" s="164">
        <f>(1-'Solar Derate Calculations'!$K$11)*G60</f>
        <v>90.284638977</v>
      </c>
      <c r="AH60" s="164">
        <f>(1-'Solar Derate Calculations'!$K$12)*H60</f>
        <v>161.67694091999999</v>
      </c>
      <c r="AI60" s="164">
        <f>(1-'Solar Derate Calculations'!$K$13)*I60</f>
        <v>168.04878235000001</v>
      </c>
      <c r="AJ60" s="164">
        <f>(1-'Solar Derate Calculations'!$K$14)*J60</f>
        <v>150.76228333</v>
      </c>
      <c r="AK60" s="164">
        <f>(1-'Solar Derate Calculations'!$K$15)*K60</f>
        <v>128.89668273999999</v>
      </c>
      <c r="AL60" s="164">
        <f>(1-'Solar Derate Calculations'!$K$16)*L60</f>
        <v>112.09707641999999</v>
      </c>
      <c r="AM60" s="164">
        <f>(1-'Solar Derate Calculations'!$K$17)*M60</f>
        <v>94.106811519999994</v>
      </c>
      <c r="AN60" s="164">
        <f>(1-'Solar Derate Calculations'!$K$18)*N60</f>
        <v>65.879693605</v>
      </c>
      <c r="AO60" s="169">
        <f>(1-'Solar Derate Calculations'!$K$19)*O60</f>
        <v>35.669652557500001</v>
      </c>
      <c r="AP60" s="168">
        <f t="shared" si="2"/>
        <v>1103.4308317294999</v>
      </c>
    </row>
    <row r="61" spans="1:80" s="117" customFormat="1">
      <c r="A61"/>
      <c r="B61" s="149" t="str">
        <f t="shared" si="6"/>
        <v>E</v>
      </c>
      <c r="C61" s="152">
        <v>6</v>
      </c>
      <c r="D61" s="162">
        <v>63.61026382</v>
      </c>
      <c r="E61" s="162">
        <v>76.257446290000004</v>
      </c>
      <c r="F61" s="162">
        <v>120.62263489</v>
      </c>
      <c r="G61" s="162">
        <v>137.13002014</v>
      </c>
      <c r="H61" s="162">
        <v>160.05145264000001</v>
      </c>
      <c r="I61" s="162">
        <v>166.87184142999999</v>
      </c>
      <c r="J61" s="162">
        <v>150.47286987000001</v>
      </c>
      <c r="K61" s="162">
        <v>128.48176574999999</v>
      </c>
      <c r="L61" s="162">
        <v>111.43967438</v>
      </c>
      <c r="M61" s="162">
        <v>93.993682860000007</v>
      </c>
      <c r="N61" s="162">
        <v>69.21952057</v>
      </c>
      <c r="O61" s="162">
        <v>54.656085969999999</v>
      </c>
      <c r="P61" s="163">
        <f t="shared" si="7"/>
        <v>1332.8072586100002</v>
      </c>
      <c r="Q61" s="164">
        <f>(1-'Solar Derate Calculations'!$L$8)*D61</f>
        <v>54.068724246999999</v>
      </c>
      <c r="R61" s="164">
        <f>(1-'Solar Derate Calculations'!$L$9)*E61</f>
        <v>57.1930847175</v>
      </c>
      <c r="S61" s="164">
        <f>(1-'Solar Derate Calculations'!$L$10)*F61</f>
        <v>108.560371401</v>
      </c>
      <c r="T61" s="164">
        <f>(1-'Solar Derate Calculations'!$L$11)*G61</f>
        <v>130.27351913299998</v>
      </c>
      <c r="U61" s="164">
        <f>(1-'Solar Derate Calculations'!$L$12)*H61</f>
        <v>160.05145264000001</v>
      </c>
      <c r="V61" s="164">
        <f>(1-'Solar Derate Calculations'!$L$13)*I61</f>
        <v>166.87184142999999</v>
      </c>
      <c r="W61" s="164">
        <f>(1-'Solar Derate Calculations'!$L$14)*J61</f>
        <v>150.47286987000001</v>
      </c>
      <c r="X61" s="164">
        <f>(1-'Solar Derate Calculations'!$L$15)*K61</f>
        <v>128.48176574999999</v>
      </c>
      <c r="Y61" s="164">
        <f>(1-'Solar Derate Calculations'!$L$16)*L61</f>
        <v>111.43967438</v>
      </c>
      <c r="Z61" s="164">
        <f>(1-'Solar Derate Calculations'!$L$17)*M61</f>
        <v>93.993682860000007</v>
      </c>
      <c r="AA61" s="164">
        <f>(1-'Solar Derate Calculations'!$L$18)*N61</f>
        <v>65.758544541500001</v>
      </c>
      <c r="AB61" s="164">
        <f>(1-'Solar Derate Calculations'!$L$19)*O61</f>
        <v>46.457673074500001</v>
      </c>
      <c r="AC61" s="168">
        <f t="shared" si="1"/>
        <v>1273.6232040445002</v>
      </c>
      <c r="AD61" s="164">
        <f>(1-'Solar Derate Calculations'!$K$8)*D61</f>
        <v>15.902565955</v>
      </c>
      <c r="AE61" s="164">
        <f>(1-'Solar Derate Calculations'!$K$9)*E61</f>
        <v>19.064361572500001</v>
      </c>
      <c r="AF61" s="164">
        <f>(1-'Solar Derate Calculations'!$K$10)*F61</f>
        <v>60.311317445</v>
      </c>
      <c r="AG61" s="164">
        <f>(1-'Solar Derate Calculations'!$K$11)*G61</f>
        <v>89.134513091000002</v>
      </c>
      <c r="AH61" s="164">
        <f>(1-'Solar Derate Calculations'!$K$12)*H61</f>
        <v>160.05145264000001</v>
      </c>
      <c r="AI61" s="164">
        <f>(1-'Solar Derate Calculations'!$K$13)*I61</f>
        <v>166.87184142999999</v>
      </c>
      <c r="AJ61" s="164">
        <f>(1-'Solar Derate Calculations'!$K$14)*J61</f>
        <v>150.47286987000001</v>
      </c>
      <c r="AK61" s="164">
        <f>(1-'Solar Derate Calculations'!$K$15)*K61</f>
        <v>128.48176574999999</v>
      </c>
      <c r="AL61" s="164">
        <f>(1-'Solar Derate Calculations'!$K$16)*L61</f>
        <v>111.43967438</v>
      </c>
      <c r="AM61" s="164">
        <f>(1-'Solar Derate Calculations'!$K$17)*M61</f>
        <v>93.993682860000007</v>
      </c>
      <c r="AN61" s="164">
        <f>(1-'Solar Derate Calculations'!$K$18)*N61</f>
        <v>65.758544541500001</v>
      </c>
      <c r="AO61" s="169">
        <f>(1-'Solar Derate Calculations'!$K$19)*O61</f>
        <v>35.526455880500002</v>
      </c>
      <c r="AP61" s="168">
        <f t="shared" si="2"/>
        <v>1097.0090454155002</v>
      </c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</row>
    <row r="62" spans="1:80">
      <c r="B62" s="149" t="str">
        <f t="shared" si="6"/>
        <v>E</v>
      </c>
      <c r="C62" s="152">
        <v>7</v>
      </c>
      <c r="D62" s="162">
        <v>63.267719270000001</v>
      </c>
      <c r="E62" s="162">
        <v>75.811119079999997</v>
      </c>
      <c r="F62" s="162">
        <v>119.28716278</v>
      </c>
      <c r="G62" s="162">
        <v>135.26144409</v>
      </c>
      <c r="H62" s="162">
        <v>158.31515503</v>
      </c>
      <c r="I62" s="162">
        <v>165.34796143</v>
      </c>
      <c r="J62" s="162">
        <v>149.79580687999999</v>
      </c>
      <c r="K62" s="162">
        <v>127.93218994</v>
      </c>
      <c r="L62" s="162">
        <v>110.62516785</v>
      </c>
      <c r="M62" s="162">
        <v>93.711074830000001</v>
      </c>
      <c r="N62" s="162">
        <v>69.054283139999995</v>
      </c>
      <c r="O62" s="162">
        <v>54.432453160000001</v>
      </c>
      <c r="P62" s="163">
        <f t="shared" si="7"/>
        <v>1322.8415374800002</v>
      </c>
      <c r="Q62" s="164">
        <f>(1-'Solar Derate Calculations'!$L$8)*D62</f>
        <v>53.7775613795</v>
      </c>
      <c r="R62" s="164">
        <f>(1-'Solar Derate Calculations'!$L$9)*E62</f>
        <v>56.858339309999998</v>
      </c>
      <c r="S62" s="164">
        <f>(1-'Solar Derate Calculations'!$L$10)*F62</f>
        <v>107.35844650200001</v>
      </c>
      <c r="T62" s="164">
        <f>(1-'Solar Derate Calculations'!$L$11)*G62</f>
        <v>128.49837188549998</v>
      </c>
      <c r="U62" s="164">
        <f>(1-'Solar Derate Calculations'!$L$12)*H62</f>
        <v>158.31515503</v>
      </c>
      <c r="V62" s="164">
        <f>(1-'Solar Derate Calculations'!$L$13)*I62</f>
        <v>165.34796143</v>
      </c>
      <c r="W62" s="164">
        <f>(1-'Solar Derate Calculations'!$L$14)*J62</f>
        <v>149.79580687999999</v>
      </c>
      <c r="X62" s="164">
        <f>(1-'Solar Derate Calculations'!$L$15)*K62</f>
        <v>127.93218994</v>
      </c>
      <c r="Y62" s="164">
        <f>(1-'Solar Derate Calculations'!$L$16)*L62</f>
        <v>110.62516785</v>
      </c>
      <c r="Z62" s="164">
        <f>(1-'Solar Derate Calculations'!$L$17)*M62</f>
        <v>93.711074830000001</v>
      </c>
      <c r="AA62" s="164">
        <f>(1-'Solar Derate Calculations'!$L$18)*N62</f>
        <v>65.601568982999993</v>
      </c>
      <c r="AB62" s="164">
        <f>(1-'Solar Derate Calculations'!$L$19)*O62</f>
        <v>46.267585185999998</v>
      </c>
      <c r="AC62" s="168">
        <f t="shared" si="1"/>
        <v>1264.0892292059998</v>
      </c>
      <c r="AD62" s="164">
        <f>(1-'Solar Derate Calculations'!$K$8)*D62</f>
        <v>15.8169298175</v>
      </c>
      <c r="AE62" s="164">
        <f>(1-'Solar Derate Calculations'!$K$9)*E62</f>
        <v>18.952779769999999</v>
      </c>
      <c r="AF62" s="164">
        <f>(1-'Solar Derate Calculations'!$K$10)*F62</f>
        <v>59.643581390000001</v>
      </c>
      <c r="AG62" s="164">
        <f>(1-'Solar Derate Calculations'!$K$11)*G62</f>
        <v>87.919938658500001</v>
      </c>
      <c r="AH62" s="164">
        <f>(1-'Solar Derate Calculations'!$K$12)*H62</f>
        <v>158.31515503</v>
      </c>
      <c r="AI62" s="164">
        <f>(1-'Solar Derate Calculations'!$K$13)*I62</f>
        <v>165.34796143</v>
      </c>
      <c r="AJ62" s="164">
        <f>(1-'Solar Derate Calculations'!$K$14)*J62</f>
        <v>149.79580687999999</v>
      </c>
      <c r="AK62" s="164">
        <f>(1-'Solar Derate Calculations'!$K$15)*K62</f>
        <v>127.93218994</v>
      </c>
      <c r="AL62" s="164">
        <f>(1-'Solar Derate Calculations'!$K$16)*L62</f>
        <v>110.62516785</v>
      </c>
      <c r="AM62" s="164">
        <f>(1-'Solar Derate Calculations'!$K$17)*M62</f>
        <v>93.711074830000001</v>
      </c>
      <c r="AN62" s="164">
        <f>(1-'Solar Derate Calculations'!$K$18)*N62</f>
        <v>65.601568982999993</v>
      </c>
      <c r="AO62" s="169">
        <f>(1-'Solar Derate Calculations'!$K$19)*O62</f>
        <v>35.381094554000001</v>
      </c>
      <c r="AP62" s="168">
        <f t="shared" si="2"/>
        <v>1089.0432491329998</v>
      </c>
    </row>
    <row r="63" spans="1:80">
      <c r="B63" s="149" t="str">
        <f t="shared" si="6"/>
        <v>E</v>
      </c>
      <c r="C63" s="152">
        <v>8</v>
      </c>
      <c r="D63" s="162">
        <v>62.890151979999999</v>
      </c>
      <c r="E63" s="162">
        <v>75.280784609999998</v>
      </c>
      <c r="F63" s="162">
        <v>117.97039032000001</v>
      </c>
      <c r="G63" s="162">
        <v>133.25808716</v>
      </c>
      <c r="H63" s="162">
        <v>156.51177978999999</v>
      </c>
      <c r="I63" s="162">
        <v>163.77226257000001</v>
      </c>
      <c r="J63" s="162">
        <v>148.94920349</v>
      </c>
      <c r="K63" s="162">
        <v>127.21496582</v>
      </c>
      <c r="L63" s="162">
        <v>109.74545288</v>
      </c>
      <c r="M63" s="162">
        <v>93.282379149999997</v>
      </c>
      <c r="N63" s="162">
        <v>68.895431520000002</v>
      </c>
      <c r="O63" s="162">
        <v>54.21631241</v>
      </c>
      <c r="P63" s="163">
        <f t="shared" si="7"/>
        <v>1311.9872017</v>
      </c>
      <c r="Q63" s="164">
        <f>(1-'Solar Derate Calculations'!$L$8)*D63</f>
        <v>53.456629182999997</v>
      </c>
      <c r="R63" s="164">
        <f>(1-'Solar Derate Calculations'!$L$9)*E63</f>
        <v>56.460588457499995</v>
      </c>
      <c r="S63" s="164">
        <f>(1-'Solar Derate Calculations'!$L$10)*F63</f>
        <v>106.17335128800001</v>
      </c>
      <c r="T63" s="164">
        <f>(1-'Solar Derate Calculations'!$L$11)*G63</f>
        <v>126.595182802</v>
      </c>
      <c r="U63" s="164">
        <f>(1-'Solar Derate Calculations'!$L$12)*H63</f>
        <v>156.51177978999999</v>
      </c>
      <c r="V63" s="164">
        <f>(1-'Solar Derate Calculations'!$L$13)*I63</f>
        <v>163.77226257000001</v>
      </c>
      <c r="W63" s="164">
        <f>(1-'Solar Derate Calculations'!$L$14)*J63</f>
        <v>148.94920349</v>
      </c>
      <c r="X63" s="164">
        <f>(1-'Solar Derate Calculations'!$L$15)*K63</f>
        <v>127.21496582</v>
      </c>
      <c r="Y63" s="164">
        <f>(1-'Solar Derate Calculations'!$L$16)*L63</f>
        <v>109.74545288</v>
      </c>
      <c r="Z63" s="164">
        <f>(1-'Solar Derate Calculations'!$L$17)*M63</f>
        <v>93.282379149999997</v>
      </c>
      <c r="AA63" s="164">
        <f>(1-'Solar Derate Calculations'!$L$18)*N63</f>
        <v>65.450659943999995</v>
      </c>
      <c r="AB63" s="164">
        <f>(1-'Solar Derate Calculations'!$L$19)*O63</f>
        <v>46.0838655485</v>
      </c>
      <c r="AC63" s="168">
        <f t="shared" si="1"/>
        <v>1253.6963209229998</v>
      </c>
      <c r="AD63" s="164">
        <f>(1-'Solar Derate Calculations'!$K$8)*D63</f>
        <v>15.722537995</v>
      </c>
      <c r="AE63" s="164">
        <f>(1-'Solar Derate Calculations'!$K$9)*E63</f>
        <v>18.820196152499999</v>
      </c>
      <c r="AF63" s="164">
        <f>(1-'Solar Derate Calculations'!$K$10)*F63</f>
        <v>58.985195160000004</v>
      </c>
      <c r="AG63" s="164">
        <f>(1-'Solar Derate Calculations'!$K$11)*G63</f>
        <v>86.617756654000004</v>
      </c>
      <c r="AH63" s="164">
        <f>(1-'Solar Derate Calculations'!$K$12)*H63</f>
        <v>156.51177978999999</v>
      </c>
      <c r="AI63" s="164">
        <f>(1-'Solar Derate Calculations'!$K$13)*I63</f>
        <v>163.77226257000001</v>
      </c>
      <c r="AJ63" s="164">
        <f>(1-'Solar Derate Calculations'!$K$14)*J63</f>
        <v>148.94920349</v>
      </c>
      <c r="AK63" s="164">
        <f>(1-'Solar Derate Calculations'!$K$15)*K63</f>
        <v>127.21496582</v>
      </c>
      <c r="AL63" s="164">
        <f>(1-'Solar Derate Calculations'!$K$16)*L63</f>
        <v>109.74545288</v>
      </c>
      <c r="AM63" s="164">
        <f>(1-'Solar Derate Calculations'!$K$17)*M63</f>
        <v>93.282379149999997</v>
      </c>
      <c r="AN63" s="164">
        <f>(1-'Solar Derate Calculations'!$K$18)*N63</f>
        <v>65.450659943999995</v>
      </c>
      <c r="AO63" s="169">
        <f>(1-'Solar Derate Calculations'!$K$19)*O63</f>
        <v>35.2406030665</v>
      </c>
      <c r="AP63" s="168">
        <f t="shared" si="2"/>
        <v>1080.3129926720001</v>
      </c>
    </row>
    <row r="64" spans="1:80">
      <c r="B64" s="149" t="str">
        <f t="shared" si="6"/>
        <v>E</v>
      </c>
      <c r="C64" s="152">
        <v>9</v>
      </c>
      <c r="D64" s="162">
        <v>62.566059109999998</v>
      </c>
      <c r="E64" s="162">
        <v>74.755950929999997</v>
      </c>
      <c r="F64" s="162">
        <v>116.86237335</v>
      </c>
      <c r="G64" s="162">
        <v>131.60050964000001</v>
      </c>
      <c r="H64" s="162">
        <v>154.87664795000001</v>
      </c>
      <c r="I64" s="162">
        <v>162.41484070000001</v>
      </c>
      <c r="J64" s="162">
        <v>148.12203979</v>
      </c>
      <c r="K64" s="162">
        <v>126.48027802</v>
      </c>
      <c r="L64" s="162">
        <v>108.95331573</v>
      </c>
      <c r="M64" s="162">
        <v>92.880722050000003</v>
      </c>
      <c r="N64" s="162">
        <v>68.690597530000005</v>
      </c>
      <c r="O64" s="162">
        <v>53.970577239999997</v>
      </c>
      <c r="P64" s="163">
        <f t="shared" si="7"/>
        <v>1302.1739120400002</v>
      </c>
      <c r="Q64" s="164">
        <f>(1-'Solar Derate Calculations'!$L$8)*D64</f>
        <v>53.181150243499999</v>
      </c>
      <c r="R64" s="164">
        <f>(1-'Solar Derate Calculations'!$L$9)*E64</f>
        <v>56.066963197500002</v>
      </c>
      <c r="S64" s="164">
        <f>(1-'Solar Derate Calculations'!$L$10)*F64</f>
        <v>105.176136015</v>
      </c>
      <c r="T64" s="164">
        <f>(1-'Solar Derate Calculations'!$L$11)*G64</f>
        <v>125.020484158</v>
      </c>
      <c r="U64" s="164">
        <f>(1-'Solar Derate Calculations'!$L$12)*H64</f>
        <v>154.87664795000001</v>
      </c>
      <c r="V64" s="164">
        <f>(1-'Solar Derate Calculations'!$L$13)*I64</f>
        <v>162.41484070000001</v>
      </c>
      <c r="W64" s="164">
        <f>(1-'Solar Derate Calculations'!$L$14)*J64</f>
        <v>148.12203979</v>
      </c>
      <c r="X64" s="164">
        <f>(1-'Solar Derate Calculations'!$L$15)*K64</f>
        <v>126.48027802</v>
      </c>
      <c r="Y64" s="164">
        <f>(1-'Solar Derate Calculations'!$L$16)*L64</f>
        <v>108.95331573</v>
      </c>
      <c r="Z64" s="164">
        <f>(1-'Solar Derate Calculations'!$L$17)*M64</f>
        <v>92.880722050000003</v>
      </c>
      <c r="AA64" s="164">
        <f>(1-'Solar Derate Calculations'!$L$18)*N64</f>
        <v>65.256067653499997</v>
      </c>
      <c r="AB64" s="164">
        <f>(1-'Solar Derate Calculations'!$L$19)*O64</f>
        <v>45.874990653999994</v>
      </c>
      <c r="AC64" s="168">
        <f t="shared" si="1"/>
        <v>1244.3036361615</v>
      </c>
      <c r="AD64" s="164">
        <f>(1-'Solar Derate Calculations'!$K$8)*D64</f>
        <v>15.641514777499999</v>
      </c>
      <c r="AE64" s="164">
        <f>(1-'Solar Derate Calculations'!$K$9)*E64</f>
        <v>18.688987732499999</v>
      </c>
      <c r="AF64" s="164">
        <f>(1-'Solar Derate Calculations'!$K$10)*F64</f>
        <v>58.431186674999999</v>
      </c>
      <c r="AG64" s="164">
        <f>(1-'Solar Derate Calculations'!$K$11)*G64</f>
        <v>85.54033126600001</v>
      </c>
      <c r="AH64" s="164">
        <f>(1-'Solar Derate Calculations'!$K$12)*H64</f>
        <v>154.87664795000001</v>
      </c>
      <c r="AI64" s="164">
        <f>(1-'Solar Derate Calculations'!$K$13)*I64</f>
        <v>162.41484070000001</v>
      </c>
      <c r="AJ64" s="164">
        <f>(1-'Solar Derate Calculations'!$K$14)*J64</f>
        <v>148.12203979</v>
      </c>
      <c r="AK64" s="164">
        <f>(1-'Solar Derate Calculations'!$K$15)*K64</f>
        <v>126.48027802</v>
      </c>
      <c r="AL64" s="164">
        <f>(1-'Solar Derate Calculations'!$K$16)*L64</f>
        <v>108.95331573</v>
      </c>
      <c r="AM64" s="164">
        <f>(1-'Solar Derate Calculations'!$K$17)*M64</f>
        <v>92.880722050000003</v>
      </c>
      <c r="AN64" s="164">
        <f>(1-'Solar Derate Calculations'!$K$18)*N64</f>
        <v>65.256067653499997</v>
      </c>
      <c r="AO64" s="169">
        <f>(1-'Solar Derate Calculations'!$K$19)*O64</f>
        <v>35.080875206000002</v>
      </c>
      <c r="AP64" s="168">
        <f t="shared" si="2"/>
        <v>1072.3668075505</v>
      </c>
    </row>
    <row r="65" spans="2:42">
      <c r="B65" s="149" t="str">
        <f t="shared" si="6"/>
        <v>E</v>
      </c>
      <c r="C65" s="152">
        <v>10</v>
      </c>
      <c r="D65" s="162">
        <v>62.139965060000002</v>
      </c>
      <c r="E65" s="162">
        <v>73.977119450000004</v>
      </c>
      <c r="F65" s="162">
        <v>115.23959351000001</v>
      </c>
      <c r="G65" s="162">
        <v>129.49633789000001</v>
      </c>
      <c r="H65" s="162">
        <v>152.57810974</v>
      </c>
      <c r="I65" s="162">
        <v>160.33738708000001</v>
      </c>
      <c r="J65" s="162">
        <v>146.74565125000001</v>
      </c>
      <c r="K65" s="162">
        <v>125.38158417</v>
      </c>
      <c r="L65" s="162">
        <v>107.77420807</v>
      </c>
      <c r="M65" s="162">
        <v>92.281784060000007</v>
      </c>
      <c r="N65" s="162">
        <v>68.281890869999998</v>
      </c>
      <c r="O65" s="162">
        <v>53.547046659999999</v>
      </c>
      <c r="P65" s="163">
        <f t="shared" si="7"/>
        <v>1287.7806778100003</v>
      </c>
      <c r="Q65" s="164">
        <f>(1-'Solar Derate Calculations'!$L$8)*D65</f>
        <v>52.818970301</v>
      </c>
      <c r="R65" s="164">
        <f>(1-'Solar Derate Calculations'!$L$9)*E65</f>
        <v>55.482839587500003</v>
      </c>
      <c r="S65" s="164">
        <f>(1-'Solar Derate Calculations'!$L$10)*F65</f>
        <v>103.715634159</v>
      </c>
      <c r="T65" s="164">
        <f>(1-'Solar Derate Calculations'!$L$11)*G65</f>
        <v>123.0215209955</v>
      </c>
      <c r="U65" s="164">
        <f>(1-'Solar Derate Calculations'!$L$12)*H65</f>
        <v>152.57810974</v>
      </c>
      <c r="V65" s="164">
        <f>(1-'Solar Derate Calculations'!$L$13)*I65</f>
        <v>160.33738708000001</v>
      </c>
      <c r="W65" s="164">
        <f>(1-'Solar Derate Calculations'!$L$14)*J65</f>
        <v>146.74565125000001</v>
      </c>
      <c r="X65" s="164">
        <f>(1-'Solar Derate Calculations'!$L$15)*K65</f>
        <v>125.38158417</v>
      </c>
      <c r="Y65" s="164">
        <f>(1-'Solar Derate Calculations'!$L$16)*L65</f>
        <v>107.77420807</v>
      </c>
      <c r="Z65" s="164">
        <f>(1-'Solar Derate Calculations'!$L$17)*M65</f>
        <v>92.281784060000007</v>
      </c>
      <c r="AA65" s="164">
        <f>(1-'Solar Derate Calculations'!$L$18)*N65</f>
        <v>64.867796326499999</v>
      </c>
      <c r="AB65" s="164">
        <f>(1-'Solar Derate Calculations'!$L$19)*O65</f>
        <v>45.514989661000001</v>
      </c>
      <c r="AC65" s="168">
        <f t="shared" si="1"/>
        <v>1230.5204754005001</v>
      </c>
      <c r="AD65" s="164">
        <f>(1-'Solar Derate Calculations'!$K$8)*D65</f>
        <v>15.534991265</v>
      </c>
      <c r="AE65" s="164">
        <f>(1-'Solar Derate Calculations'!$K$9)*E65</f>
        <v>18.494279862500001</v>
      </c>
      <c r="AF65" s="164">
        <f>(1-'Solar Derate Calculations'!$K$10)*F65</f>
        <v>57.619796755000003</v>
      </c>
      <c r="AG65" s="164">
        <f>(1-'Solar Derate Calculations'!$K$11)*G65</f>
        <v>84.172619628500001</v>
      </c>
      <c r="AH65" s="164">
        <f>(1-'Solar Derate Calculations'!$K$12)*H65</f>
        <v>152.57810974</v>
      </c>
      <c r="AI65" s="164">
        <f>(1-'Solar Derate Calculations'!$K$13)*I65</f>
        <v>160.33738708000001</v>
      </c>
      <c r="AJ65" s="164">
        <f>(1-'Solar Derate Calculations'!$K$14)*J65</f>
        <v>146.74565125000001</v>
      </c>
      <c r="AK65" s="164">
        <f>(1-'Solar Derate Calculations'!$K$15)*K65</f>
        <v>125.38158417</v>
      </c>
      <c r="AL65" s="164">
        <f>(1-'Solar Derate Calculations'!$K$16)*L65</f>
        <v>107.77420807</v>
      </c>
      <c r="AM65" s="164">
        <f>(1-'Solar Derate Calculations'!$K$17)*M65</f>
        <v>92.281784060000007</v>
      </c>
      <c r="AN65" s="164">
        <f>(1-'Solar Derate Calculations'!$K$18)*N65</f>
        <v>64.867796326499999</v>
      </c>
      <c r="AO65" s="169">
        <f>(1-'Solar Derate Calculations'!$K$19)*O65</f>
        <v>34.805580329000001</v>
      </c>
      <c r="AP65" s="168">
        <f t="shared" si="2"/>
        <v>1060.5937885364999</v>
      </c>
    </row>
    <row r="66" spans="2:42">
      <c r="B66" s="149" t="str">
        <f t="shared" si="6"/>
        <v>E</v>
      </c>
      <c r="C66" s="152">
        <v>11</v>
      </c>
      <c r="D66" s="162">
        <v>61.725566860000001</v>
      </c>
      <c r="E66" s="162">
        <v>73.334075929999997</v>
      </c>
      <c r="F66" s="162">
        <v>113.79734039</v>
      </c>
      <c r="G66" s="162">
        <v>127.73498535</v>
      </c>
      <c r="H66" s="162">
        <v>150.74449157999999</v>
      </c>
      <c r="I66" s="162">
        <v>158.52011107999999</v>
      </c>
      <c r="J66" s="162">
        <v>145.46600341999999</v>
      </c>
      <c r="K66" s="162">
        <v>124.44076538</v>
      </c>
      <c r="L66" s="162">
        <v>106.72959899999999</v>
      </c>
      <c r="M66" s="162">
        <v>91.706031800000005</v>
      </c>
      <c r="N66" s="162">
        <v>67.867179870000001</v>
      </c>
      <c r="O66" s="162">
        <v>53.144733430000002</v>
      </c>
      <c r="P66" s="163">
        <f t="shared" si="7"/>
        <v>1275.2108840899998</v>
      </c>
      <c r="Q66" s="164">
        <f>(1-'Solar Derate Calculations'!$L$8)*D66</f>
        <v>52.466731830999997</v>
      </c>
      <c r="R66" s="164">
        <f>(1-'Solar Derate Calculations'!$L$9)*E66</f>
        <v>55.000556947500002</v>
      </c>
      <c r="S66" s="164">
        <f>(1-'Solar Derate Calculations'!$L$10)*F66</f>
        <v>102.417606351</v>
      </c>
      <c r="T66" s="164">
        <f>(1-'Solar Derate Calculations'!$L$11)*G66</f>
        <v>121.34823608249999</v>
      </c>
      <c r="U66" s="164">
        <f>(1-'Solar Derate Calculations'!$L$12)*H66</f>
        <v>150.74449157999999</v>
      </c>
      <c r="V66" s="164">
        <f>(1-'Solar Derate Calculations'!$L$13)*I66</f>
        <v>158.52011107999999</v>
      </c>
      <c r="W66" s="164">
        <f>(1-'Solar Derate Calculations'!$L$14)*J66</f>
        <v>145.46600341999999</v>
      </c>
      <c r="X66" s="164">
        <f>(1-'Solar Derate Calculations'!$L$15)*K66</f>
        <v>124.44076538</v>
      </c>
      <c r="Y66" s="164">
        <f>(1-'Solar Derate Calculations'!$L$16)*L66</f>
        <v>106.72959899999999</v>
      </c>
      <c r="Z66" s="164">
        <f>(1-'Solar Derate Calculations'!$L$17)*M66</f>
        <v>91.706031800000005</v>
      </c>
      <c r="AA66" s="164">
        <f>(1-'Solar Derate Calculations'!$L$18)*N66</f>
        <v>64.4738208765</v>
      </c>
      <c r="AB66" s="164">
        <f>(1-'Solar Derate Calculations'!$L$19)*O66</f>
        <v>45.173023415499998</v>
      </c>
      <c r="AC66" s="168">
        <f t="shared" si="1"/>
        <v>1218.4869777640001</v>
      </c>
      <c r="AD66" s="164">
        <f>(1-'Solar Derate Calculations'!$K$8)*D66</f>
        <v>15.431391715</v>
      </c>
      <c r="AE66" s="164">
        <f>(1-'Solar Derate Calculations'!$K$9)*E66</f>
        <v>18.333518982499999</v>
      </c>
      <c r="AF66" s="164">
        <f>(1-'Solar Derate Calculations'!$K$10)*F66</f>
        <v>56.898670195000001</v>
      </c>
      <c r="AG66" s="164">
        <f>(1-'Solar Derate Calculations'!$K$11)*G66</f>
        <v>83.027740477500004</v>
      </c>
      <c r="AH66" s="164">
        <f>(1-'Solar Derate Calculations'!$K$12)*H66</f>
        <v>150.74449157999999</v>
      </c>
      <c r="AI66" s="164">
        <f>(1-'Solar Derate Calculations'!$K$13)*I66</f>
        <v>158.52011107999999</v>
      </c>
      <c r="AJ66" s="164">
        <f>(1-'Solar Derate Calculations'!$K$14)*J66</f>
        <v>145.46600341999999</v>
      </c>
      <c r="AK66" s="164">
        <f>(1-'Solar Derate Calculations'!$K$15)*K66</f>
        <v>124.44076538</v>
      </c>
      <c r="AL66" s="164">
        <f>(1-'Solar Derate Calculations'!$K$16)*L66</f>
        <v>106.72959899999999</v>
      </c>
      <c r="AM66" s="164">
        <f>(1-'Solar Derate Calculations'!$K$17)*M66</f>
        <v>91.706031800000005</v>
      </c>
      <c r="AN66" s="164">
        <f>(1-'Solar Derate Calculations'!$K$18)*N66</f>
        <v>64.4738208765</v>
      </c>
      <c r="AO66" s="169">
        <f>(1-'Solar Derate Calculations'!$K$19)*O66</f>
        <v>34.544076729500006</v>
      </c>
      <c r="AP66" s="168">
        <f t="shared" si="2"/>
        <v>1050.316221236</v>
      </c>
    </row>
    <row r="67" spans="2:42">
      <c r="B67" s="149" t="str">
        <f t="shared" si="6"/>
        <v>E</v>
      </c>
      <c r="C67" s="152">
        <v>12</v>
      </c>
      <c r="D67" s="162">
        <v>61.272865299999999</v>
      </c>
      <c r="E67" s="162">
        <v>72.726593019999996</v>
      </c>
      <c r="F67" s="162">
        <v>112.37593079</v>
      </c>
      <c r="G67" s="162">
        <v>125.97209167</v>
      </c>
      <c r="H67" s="162">
        <v>148.97651672000001</v>
      </c>
      <c r="I67" s="162">
        <v>156.80931090999999</v>
      </c>
      <c r="J67" s="162">
        <v>144.20700073</v>
      </c>
      <c r="K67" s="162">
        <v>123.47486115</v>
      </c>
      <c r="L67" s="162">
        <v>105.70616149999999</v>
      </c>
      <c r="M67" s="162">
        <v>91.07575989</v>
      </c>
      <c r="N67" s="162">
        <v>67.432250980000006</v>
      </c>
      <c r="O67" s="162">
        <v>52.733875269999999</v>
      </c>
      <c r="P67" s="163">
        <f t="shared" si="7"/>
        <v>1262.7632179299999</v>
      </c>
      <c r="Q67" s="164">
        <f>(1-'Solar Derate Calculations'!$L$8)*D67</f>
        <v>52.081935504999997</v>
      </c>
      <c r="R67" s="164">
        <f>(1-'Solar Derate Calculations'!$L$9)*E67</f>
        <v>54.544944764999997</v>
      </c>
      <c r="S67" s="164">
        <f>(1-'Solar Derate Calculations'!$L$10)*F67</f>
        <v>101.13833771100001</v>
      </c>
      <c r="T67" s="164">
        <f>(1-'Solar Derate Calculations'!$L$11)*G67</f>
        <v>119.67348708649999</v>
      </c>
      <c r="U67" s="164">
        <f>(1-'Solar Derate Calculations'!$L$12)*H67</f>
        <v>148.97651672000001</v>
      </c>
      <c r="V67" s="164">
        <f>(1-'Solar Derate Calculations'!$L$13)*I67</f>
        <v>156.80931090999999</v>
      </c>
      <c r="W67" s="164">
        <f>(1-'Solar Derate Calculations'!$L$14)*J67</f>
        <v>144.20700073</v>
      </c>
      <c r="X67" s="164">
        <f>(1-'Solar Derate Calculations'!$L$15)*K67</f>
        <v>123.47486115</v>
      </c>
      <c r="Y67" s="164">
        <f>(1-'Solar Derate Calculations'!$L$16)*L67</f>
        <v>105.70616149999999</v>
      </c>
      <c r="Z67" s="164">
        <f>(1-'Solar Derate Calculations'!$L$17)*M67</f>
        <v>91.07575989</v>
      </c>
      <c r="AA67" s="164">
        <f>(1-'Solar Derate Calculations'!$L$18)*N67</f>
        <v>64.060638431000001</v>
      </c>
      <c r="AB67" s="164">
        <f>(1-'Solar Derate Calculations'!$L$19)*O67</f>
        <v>44.823793979499996</v>
      </c>
      <c r="AC67" s="168">
        <f t="shared" si="1"/>
        <v>1206.5727483779999</v>
      </c>
      <c r="AD67" s="164">
        <f>(1-'Solar Derate Calculations'!$K$8)*D67</f>
        <v>15.318216325</v>
      </c>
      <c r="AE67" s="164">
        <f>(1-'Solar Derate Calculations'!$K$9)*E67</f>
        <v>18.181648254999999</v>
      </c>
      <c r="AF67" s="164">
        <f>(1-'Solar Derate Calculations'!$K$10)*F67</f>
        <v>56.187965394999999</v>
      </c>
      <c r="AG67" s="164">
        <f>(1-'Solar Derate Calculations'!$K$11)*G67</f>
        <v>81.881859585499996</v>
      </c>
      <c r="AH67" s="164">
        <f>(1-'Solar Derate Calculations'!$K$12)*H67</f>
        <v>148.97651672000001</v>
      </c>
      <c r="AI67" s="164">
        <f>(1-'Solar Derate Calculations'!$K$13)*I67</f>
        <v>156.80931090999999</v>
      </c>
      <c r="AJ67" s="164">
        <f>(1-'Solar Derate Calculations'!$K$14)*J67</f>
        <v>144.20700073</v>
      </c>
      <c r="AK67" s="164">
        <f>(1-'Solar Derate Calculations'!$K$15)*K67</f>
        <v>123.47486115</v>
      </c>
      <c r="AL67" s="164">
        <f>(1-'Solar Derate Calculations'!$K$16)*L67</f>
        <v>105.70616149999999</v>
      </c>
      <c r="AM67" s="164">
        <f>(1-'Solar Derate Calculations'!$K$17)*M67</f>
        <v>91.07575989</v>
      </c>
      <c r="AN67" s="164">
        <f>(1-'Solar Derate Calculations'!$K$18)*N67</f>
        <v>64.060638431000001</v>
      </c>
      <c r="AO67" s="169">
        <f>(1-'Solar Derate Calculations'!$K$19)*O67</f>
        <v>34.277018925500002</v>
      </c>
      <c r="AP67" s="168">
        <f t="shared" si="2"/>
        <v>1040.1569578170001</v>
      </c>
    </row>
    <row r="68" spans="2:42">
      <c r="B68" s="155" t="str">
        <f>E9</f>
        <v>SE</v>
      </c>
      <c r="C68" s="156">
        <v>0</v>
      </c>
      <c r="D68" s="170">
        <v>63.67406845</v>
      </c>
      <c r="E68" s="170">
        <v>76.131576539999998</v>
      </c>
      <c r="F68" s="170">
        <v>123.02910614</v>
      </c>
      <c r="G68" s="170">
        <v>143.06474304</v>
      </c>
      <c r="H68" s="170">
        <v>162.91740417</v>
      </c>
      <c r="I68" s="170">
        <v>166.63891602000001</v>
      </c>
      <c r="J68" s="170">
        <v>144.07482909999999</v>
      </c>
      <c r="K68" s="170">
        <v>125.61326599</v>
      </c>
      <c r="L68" s="170">
        <v>111.81799316</v>
      </c>
      <c r="M68" s="170">
        <v>92.386756899999995</v>
      </c>
      <c r="N68" s="170">
        <v>68.197357179999997</v>
      </c>
      <c r="O68" s="170">
        <v>54.521919250000003</v>
      </c>
      <c r="P68" s="171">
        <f t="shared" si="7"/>
        <v>1332.0679359399999</v>
      </c>
      <c r="Q68" s="166">
        <f>(1-'Solar Derate Calculations'!$L$8)*D68</f>
        <v>54.1229581825</v>
      </c>
      <c r="R68" s="166">
        <f>(1-'Solar Derate Calculations'!$L$9)*E68</f>
        <v>57.098682404999998</v>
      </c>
      <c r="S68" s="166">
        <f>(1-'Solar Derate Calculations'!$L$10)*F68</f>
        <v>110.726195526</v>
      </c>
      <c r="T68" s="166">
        <f>(1-'Solar Derate Calculations'!$L$11)*G68</f>
        <v>135.91150588799999</v>
      </c>
      <c r="U68" s="166">
        <f>(1-'Solar Derate Calculations'!$L$12)*H68</f>
        <v>162.91740417</v>
      </c>
      <c r="V68" s="166">
        <f>(1-'Solar Derate Calculations'!$L$13)*I68</f>
        <v>166.63891602000001</v>
      </c>
      <c r="W68" s="166">
        <f>(1-'Solar Derate Calculations'!$L$14)*J68</f>
        <v>144.07482909999999</v>
      </c>
      <c r="X68" s="166">
        <f>(1-'Solar Derate Calculations'!$L$15)*K68</f>
        <v>125.61326599</v>
      </c>
      <c r="Y68" s="166">
        <f>(1-'Solar Derate Calculations'!$L$16)*L68</f>
        <v>111.81799316</v>
      </c>
      <c r="Z68" s="166">
        <f>(1-'Solar Derate Calculations'!$L$17)*M68</f>
        <v>92.386756899999995</v>
      </c>
      <c r="AA68" s="166">
        <f>(1-'Solar Derate Calculations'!$L$18)*N68</f>
        <v>64.787489320999995</v>
      </c>
      <c r="AB68" s="166">
        <f>(1-'Solar Derate Calculations'!$L$19)*O68</f>
        <v>46.343631362499998</v>
      </c>
      <c r="AC68" s="165">
        <f t="shared" si="1"/>
        <v>1272.439628025</v>
      </c>
      <c r="AD68" s="166">
        <f>(1-'Solar Derate Calculations'!$K$8)*D68</f>
        <v>15.9185171125</v>
      </c>
      <c r="AE68" s="166">
        <f>(1-'Solar Derate Calculations'!$K$9)*E68</f>
        <v>19.032894134999999</v>
      </c>
      <c r="AF68" s="166">
        <f>(1-'Solar Derate Calculations'!$K$10)*F68</f>
        <v>61.514553069999998</v>
      </c>
      <c r="AG68" s="166">
        <f>(1-'Solar Derate Calculations'!$K$11)*G68</f>
        <v>92.992082976000006</v>
      </c>
      <c r="AH68" s="166">
        <f>(1-'Solar Derate Calculations'!$K$12)*H68</f>
        <v>162.91740417</v>
      </c>
      <c r="AI68" s="166">
        <f>(1-'Solar Derate Calculations'!$K$13)*I68</f>
        <v>166.63891602000001</v>
      </c>
      <c r="AJ68" s="166">
        <f>(1-'Solar Derate Calculations'!$K$14)*J68</f>
        <v>144.07482909999999</v>
      </c>
      <c r="AK68" s="166">
        <f>(1-'Solar Derate Calculations'!$K$15)*K68</f>
        <v>125.61326599</v>
      </c>
      <c r="AL68" s="166">
        <f>(1-'Solar Derate Calculations'!$K$16)*L68</f>
        <v>111.81799316</v>
      </c>
      <c r="AM68" s="166">
        <f>(1-'Solar Derate Calculations'!$K$17)*M68</f>
        <v>92.386756899999995</v>
      </c>
      <c r="AN68" s="166">
        <f>(1-'Solar Derate Calculations'!$K$18)*N68</f>
        <v>64.787489320999995</v>
      </c>
      <c r="AO68" s="167">
        <f>(1-'Solar Derate Calculations'!$K$19)*O68</f>
        <v>35.439247512500003</v>
      </c>
      <c r="AP68" s="165">
        <f t="shared" si="2"/>
        <v>1093.1339494670001</v>
      </c>
    </row>
    <row r="69" spans="2:42">
      <c r="B69" s="149" t="str">
        <f>B68</f>
        <v>SE</v>
      </c>
      <c r="C69" s="152">
        <v>1</v>
      </c>
      <c r="D69" s="162">
        <v>70.172843929999999</v>
      </c>
      <c r="E69" s="162">
        <v>81.331008909999994</v>
      </c>
      <c r="F69" s="162">
        <v>127.9741745</v>
      </c>
      <c r="G69" s="162">
        <v>145.76760863999999</v>
      </c>
      <c r="H69" s="162">
        <v>164.61820983999999</v>
      </c>
      <c r="I69" s="162">
        <v>167.87022400000001</v>
      </c>
      <c r="J69" s="162">
        <v>146.41836548000001</v>
      </c>
      <c r="K69" s="162">
        <v>128.14401244999999</v>
      </c>
      <c r="L69" s="162">
        <v>115.6016922</v>
      </c>
      <c r="M69" s="162">
        <v>98.365150450000002</v>
      </c>
      <c r="N69" s="162">
        <v>74.675125120000004</v>
      </c>
      <c r="O69" s="162">
        <v>60.393863680000003</v>
      </c>
      <c r="P69" s="163">
        <f t="shared" si="7"/>
        <v>1381.3322792000001</v>
      </c>
      <c r="Q69" s="164">
        <f>(1-'Solar Derate Calculations'!$L$8)*D69</f>
        <v>59.646917340499996</v>
      </c>
      <c r="R69" s="164">
        <f>(1-'Solar Derate Calculations'!$L$9)*E69</f>
        <v>60.998256682499999</v>
      </c>
      <c r="S69" s="164">
        <f>(1-'Solar Derate Calculations'!$L$10)*F69</f>
        <v>115.17675705000001</v>
      </c>
      <c r="T69" s="164">
        <f>(1-'Solar Derate Calculations'!$L$11)*G69</f>
        <v>138.47922820799999</v>
      </c>
      <c r="U69" s="164">
        <f>(1-'Solar Derate Calculations'!$L$12)*H69</f>
        <v>164.61820983999999</v>
      </c>
      <c r="V69" s="164">
        <f>(1-'Solar Derate Calculations'!$L$13)*I69</f>
        <v>167.87022400000001</v>
      </c>
      <c r="W69" s="164">
        <f>(1-'Solar Derate Calculations'!$L$14)*J69</f>
        <v>146.41836548000001</v>
      </c>
      <c r="X69" s="164">
        <f>(1-'Solar Derate Calculations'!$L$15)*K69</f>
        <v>128.14401244999999</v>
      </c>
      <c r="Y69" s="164">
        <f>(1-'Solar Derate Calculations'!$L$16)*L69</f>
        <v>115.6016922</v>
      </c>
      <c r="Z69" s="164">
        <f>(1-'Solar Derate Calculations'!$L$17)*M69</f>
        <v>98.365150450000002</v>
      </c>
      <c r="AA69" s="164">
        <f>(1-'Solar Derate Calculations'!$L$18)*N69</f>
        <v>70.941368863999998</v>
      </c>
      <c r="AB69" s="164">
        <f>(1-'Solar Derate Calculations'!$L$19)*O69</f>
        <v>51.334784128000003</v>
      </c>
      <c r="AC69" s="168">
        <f t="shared" si="1"/>
        <v>1317.5949666929998</v>
      </c>
      <c r="AD69" s="164">
        <f>(1-'Solar Derate Calculations'!$K$8)*D69</f>
        <v>17.5432109825</v>
      </c>
      <c r="AE69" s="164">
        <f>(1-'Solar Derate Calculations'!$K$9)*E69</f>
        <v>20.332752227499999</v>
      </c>
      <c r="AF69" s="164">
        <f>(1-'Solar Derate Calculations'!$K$10)*F69</f>
        <v>63.987087250000002</v>
      </c>
      <c r="AG69" s="164">
        <f>(1-'Solar Derate Calculations'!$K$11)*G69</f>
        <v>94.748945616</v>
      </c>
      <c r="AH69" s="164">
        <f>(1-'Solar Derate Calculations'!$K$12)*H69</f>
        <v>164.61820983999999</v>
      </c>
      <c r="AI69" s="164">
        <f>(1-'Solar Derate Calculations'!$K$13)*I69</f>
        <v>167.87022400000001</v>
      </c>
      <c r="AJ69" s="164">
        <f>(1-'Solar Derate Calculations'!$K$14)*J69</f>
        <v>146.41836548000001</v>
      </c>
      <c r="AK69" s="164">
        <f>(1-'Solar Derate Calculations'!$K$15)*K69</f>
        <v>128.14401244999999</v>
      </c>
      <c r="AL69" s="164">
        <f>(1-'Solar Derate Calculations'!$K$16)*L69</f>
        <v>115.6016922</v>
      </c>
      <c r="AM69" s="164">
        <f>(1-'Solar Derate Calculations'!$K$17)*M69</f>
        <v>98.365150450000002</v>
      </c>
      <c r="AN69" s="164">
        <f>(1-'Solar Derate Calculations'!$K$18)*N69</f>
        <v>70.941368863999998</v>
      </c>
      <c r="AO69" s="169">
        <f>(1-'Solar Derate Calculations'!$K$19)*O69</f>
        <v>39.256011392000005</v>
      </c>
      <c r="AP69" s="168">
        <f t="shared" si="2"/>
        <v>1127.8270307520002</v>
      </c>
    </row>
    <row r="70" spans="2:42">
      <c r="B70" s="149" t="str">
        <f t="shared" ref="B70:B80" si="8">B69</f>
        <v>SE</v>
      </c>
      <c r="C70" s="152">
        <v>2</v>
      </c>
      <c r="D70" s="162">
        <v>76.060630799999998</v>
      </c>
      <c r="E70" s="162">
        <v>85.955825809999993</v>
      </c>
      <c r="F70" s="162">
        <v>132.15467834</v>
      </c>
      <c r="G70" s="162">
        <v>147.71118164000001</v>
      </c>
      <c r="H70" s="162">
        <v>165.62397766000001</v>
      </c>
      <c r="I70" s="162">
        <v>168.3455658</v>
      </c>
      <c r="J70" s="162">
        <v>148.05146790000001</v>
      </c>
      <c r="K70" s="162">
        <v>130.13795471</v>
      </c>
      <c r="L70" s="162">
        <v>118.78674316</v>
      </c>
      <c r="M70" s="162">
        <v>103.6464386</v>
      </c>
      <c r="N70" s="162">
        <v>80.579322809999994</v>
      </c>
      <c r="O70" s="162">
        <v>65.757614140000001</v>
      </c>
      <c r="P70" s="163">
        <f t="shared" si="7"/>
        <v>1422.8114013699999</v>
      </c>
      <c r="Q70" s="164">
        <f>(1-'Solar Derate Calculations'!$L$8)*D70</f>
        <v>64.651536179999994</v>
      </c>
      <c r="R70" s="164">
        <f>(1-'Solar Derate Calculations'!$L$9)*E70</f>
        <v>64.466869357500002</v>
      </c>
      <c r="S70" s="164">
        <f>(1-'Solar Derate Calculations'!$L$10)*F70</f>
        <v>118.93921050600001</v>
      </c>
      <c r="T70" s="164">
        <f>(1-'Solar Derate Calculations'!$L$11)*G70</f>
        <v>140.32562255799999</v>
      </c>
      <c r="U70" s="164">
        <f>(1-'Solar Derate Calculations'!$L$12)*H70</f>
        <v>165.62397766000001</v>
      </c>
      <c r="V70" s="164">
        <f>(1-'Solar Derate Calculations'!$L$13)*I70</f>
        <v>168.3455658</v>
      </c>
      <c r="W70" s="164">
        <f>(1-'Solar Derate Calculations'!$L$14)*J70</f>
        <v>148.05146790000001</v>
      </c>
      <c r="X70" s="164">
        <f>(1-'Solar Derate Calculations'!$L$15)*K70</f>
        <v>130.13795471</v>
      </c>
      <c r="Y70" s="164">
        <f>(1-'Solar Derate Calculations'!$L$16)*L70</f>
        <v>118.78674316</v>
      </c>
      <c r="Z70" s="164">
        <f>(1-'Solar Derate Calculations'!$L$17)*M70</f>
        <v>103.6464386</v>
      </c>
      <c r="AA70" s="164">
        <f>(1-'Solar Derate Calculations'!$L$18)*N70</f>
        <v>76.55035666949999</v>
      </c>
      <c r="AB70" s="164">
        <f>(1-'Solar Derate Calculations'!$L$19)*O70</f>
        <v>55.893972018999996</v>
      </c>
      <c r="AC70" s="168">
        <f t="shared" si="1"/>
        <v>1355.4197151200001</v>
      </c>
      <c r="AD70" s="164">
        <f>(1-'Solar Derate Calculations'!$K$8)*D70</f>
        <v>19.0151577</v>
      </c>
      <c r="AE70" s="164">
        <f>(1-'Solar Derate Calculations'!$K$9)*E70</f>
        <v>21.488956452499998</v>
      </c>
      <c r="AF70" s="164">
        <f>(1-'Solar Derate Calculations'!$K$10)*F70</f>
        <v>66.077339170000002</v>
      </c>
      <c r="AG70" s="164">
        <f>(1-'Solar Derate Calculations'!$K$11)*G70</f>
        <v>96.012268066000004</v>
      </c>
      <c r="AH70" s="164">
        <f>(1-'Solar Derate Calculations'!$K$12)*H70</f>
        <v>165.62397766000001</v>
      </c>
      <c r="AI70" s="164">
        <f>(1-'Solar Derate Calculations'!$K$13)*I70</f>
        <v>168.3455658</v>
      </c>
      <c r="AJ70" s="164">
        <f>(1-'Solar Derate Calculations'!$K$14)*J70</f>
        <v>148.05146790000001</v>
      </c>
      <c r="AK70" s="164">
        <f>(1-'Solar Derate Calculations'!$K$15)*K70</f>
        <v>130.13795471</v>
      </c>
      <c r="AL70" s="164">
        <f>(1-'Solar Derate Calculations'!$K$16)*L70</f>
        <v>118.78674316</v>
      </c>
      <c r="AM70" s="164">
        <f>(1-'Solar Derate Calculations'!$K$17)*M70</f>
        <v>103.6464386</v>
      </c>
      <c r="AN70" s="164">
        <f>(1-'Solar Derate Calculations'!$K$18)*N70</f>
        <v>76.55035666949999</v>
      </c>
      <c r="AO70" s="169">
        <f>(1-'Solar Derate Calculations'!$K$19)*O70</f>
        <v>42.742449191000006</v>
      </c>
      <c r="AP70" s="168">
        <f t="shared" si="2"/>
        <v>1156.4786750790001</v>
      </c>
    </row>
    <row r="71" spans="2:42">
      <c r="B71" s="149" t="str">
        <f t="shared" si="8"/>
        <v>SE</v>
      </c>
      <c r="C71" s="152">
        <v>3</v>
      </c>
      <c r="D71" s="162">
        <v>81.225639340000001</v>
      </c>
      <c r="E71" s="162">
        <v>89.933517460000004</v>
      </c>
      <c r="F71" s="162">
        <v>135.60392761</v>
      </c>
      <c r="G71" s="162">
        <v>148.94723511000001</v>
      </c>
      <c r="H71" s="162">
        <v>165.94635009999999</v>
      </c>
      <c r="I71" s="162">
        <v>168.31758117999999</v>
      </c>
      <c r="J71" s="162">
        <v>149.10736084000001</v>
      </c>
      <c r="K71" s="162">
        <v>131.54582214000001</v>
      </c>
      <c r="L71" s="162">
        <v>121.38096619</v>
      </c>
      <c r="M71" s="162">
        <v>108.15808868000001</v>
      </c>
      <c r="N71" s="162">
        <v>85.807289119999993</v>
      </c>
      <c r="O71" s="162">
        <v>70.500740050000005</v>
      </c>
      <c r="P71" s="163">
        <f t="shared" si="7"/>
        <v>1456.4745178199998</v>
      </c>
      <c r="Q71" s="164">
        <f>(1-'Solar Derate Calculations'!$L$8)*D71</f>
        <v>69.041793439000003</v>
      </c>
      <c r="R71" s="164">
        <f>(1-'Solar Derate Calculations'!$L$9)*E71</f>
        <v>67.450138095</v>
      </c>
      <c r="S71" s="164">
        <f>(1-'Solar Derate Calculations'!$L$10)*F71</f>
        <v>122.043534849</v>
      </c>
      <c r="T71" s="164">
        <f>(1-'Solar Derate Calculations'!$L$11)*G71</f>
        <v>141.49987335450001</v>
      </c>
      <c r="U71" s="164">
        <f>(1-'Solar Derate Calculations'!$L$12)*H71</f>
        <v>165.94635009999999</v>
      </c>
      <c r="V71" s="164">
        <f>(1-'Solar Derate Calculations'!$L$13)*I71</f>
        <v>168.31758117999999</v>
      </c>
      <c r="W71" s="164">
        <f>(1-'Solar Derate Calculations'!$L$14)*J71</f>
        <v>149.10736084000001</v>
      </c>
      <c r="X71" s="164">
        <f>(1-'Solar Derate Calculations'!$L$15)*K71</f>
        <v>131.54582214000001</v>
      </c>
      <c r="Y71" s="164">
        <f>(1-'Solar Derate Calculations'!$L$16)*L71</f>
        <v>121.38096619</v>
      </c>
      <c r="Z71" s="164">
        <f>(1-'Solar Derate Calculations'!$L$17)*M71</f>
        <v>108.15808868000001</v>
      </c>
      <c r="AA71" s="164">
        <f>(1-'Solar Derate Calculations'!$L$18)*N71</f>
        <v>81.516924663999987</v>
      </c>
      <c r="AB71" s="164">
        <f>(1-'Solar Derate Calculations'!$L$19)*O71</f>
        <v>59.925629042499999</v>
      </c>
      <c r="AC71" s="168">
        <f t="shared" si="1"/>
        <v>1385.9340625740001</v>
      </c>
      <c r="AD71" s="164">
        <f>(1-'Solar Derate Calculations'!$K$8)*D71</f>
        <v>20.306409835</v>
      </c>
      <c r="AE71" s="164">
        <f>(1-'Solar Derate Calculations'!$K$9)*E71</f>
        <v>22.483379365000001</v>
      </c>
      <c r="AF71" s="164">
        <f>(1-'Solar Derate Calculations'!$K$10)*F71</f>
        <v>67.801963805</v>
      </c>
      <c r="AG71" s="164">
        <f>(1-'Solar Derate Calculations'!$K$11)*G71</f>
        <v>96.815702821500011</v>
      </c>
      <c r="AH71" s="164">
        <f>(1-'Solar Derate Calculations'!$K$12)*H71</f>
        <v>165.94635009999999</v>
      </c>
      <c r="AI71" s="164">
        <f>(1-'Solar Derate Calculations'!$K$13)*I71</f>
        <v>168.31758117999999</v>
      </c>
      <c r="AJ71" s="164">
        <f>(1-'Solar Derate Calculations'!$K$14)*J71</f>
        <v>149.10736084000001</v>
      </c>
      <c r="AK71" s="164">
        <f>(1-'Solar Derate Calculations'!$K$15)*K71</f>
        <v>131.54582214000001</v>
      </c>
      <c r="AL71" s="164">
        <f>(1-'Solar Derate Calculations'!$K$16)*L71</f>
        <v>121.38096619</v>
      </c>
      <c r="AM71" s="164">
        <f>(1-'Solar Derate Calculations'!$K$17)*M71</f>
        <v>108.15808868000001</v>
      </c>
      <c r="AN71" s="164">
        <f>(1-'Solar Derate Calculations'!$K$18)*N71</f>
        <v>81.516924663999987</v>
      </c>
      <c r="AO71" s="169">
        <f>(1-'Solar Derate Calculations'!$K$19)*O71</f>
        <v>45.825481032500008</v>
      </c>
      <c r="AP71" s="168">
        <f t="shared" si="2"/>
        <v>1179.2060306530002</v>
      </c>
    </row>
    <row r="72" spans="2:42">
      <c r="B72" s="149" t="str">
        <f t="shared" si="8"/>
        <v>SE</v>
      </c>
      <c r="C72" s="152">
        <v>4</v>
      </c>
      <c r="D72" s="162">
        <v>85.630821229999995</v>
      </c>
      <c r="E72" s="162">
        <v>93.231941219999996</v>
      </c>
      <c r="F72" s="162">
        <v>138.28303528000001</v>
      </c>
      <c r="G72" s="162">
        <v>149.62606812000001</v>
      </c>
      <c r="H72" s="162">
        <v>165.61239624000001</v>
      </c>
      <c r="I72" s="162">
        <v>167.66827393</v>
      </c>
      <c r="J72" s="162">
        <v>149.53239440999999</v>
      </c>
      <c r="K72" s="162">
        <v>132.41635131999999</v>
      </c>
      <c r="L72" s="162">
        <v>123.36570740000001</v>
      </c>
      <c r="M72" s="162">
        <v>111.92143249999999</v>
      </c>
      <c r="N72" s="162">
        <v>90.236930849999993</v>
      </c>
      <c r="O72" s="162">
        <v>74.566764829999997</v>
      </c>
      <c r="P72" s="163">
        <f t="shared" si="7"/>
        <v>1482.0921173300001</v>
      </c>
      <c r="Q72" s="164">
        <f>(1-'Solar Derate Calculations'!$L$8)*D72</f>
        <v>72.786198045500001</v>
      </c>
      <c r="R72" s="164">
        <f>(1-'Solar Derate Calculations'!$L$9)*E72</f>
        <v>69.923955914999993</v>
      </c>
      <c r="S72" s="164">
        <f>(1-'Solar Derate Calculations'!$L$10)*F72</f>
        <v>124.45473175200001</v>
      </c>
      <c r="T72" s="164">
        <f>(1-'Solar Derate Calculations'!$L$11)*G72</f>
        <v>142.14476471400002</v>
      </c>
      <c r="U72" s="164">
        <f>(1-'Solar Derate Calculations'!$L$12)*H72</f>
        <v>165.61239624000001</v>
      </c>
      <c r="V72" s="164">
        <f>(1-'Solar Derate Calculations'!$L$13)*I72</f>
        <v>167.66827393</v>
      </c>
      <c r="W72" s="164">
        <f>(1-'Solar Derate Calculations'!$L$14)*J72</f>
        <v>149.53239440999999</v>
      </c>
      <c r="X72" s="164">
        <f>(1-'Solar Derate Calculations'!$L$15)*K72</f>
        <v>132.41635131999999</v>
      </c>
      <c r="Y72" s="164">
        <f>(1-'Solar Derate Calculations'!$L$16)*L72</f>
        <v>123.36570740000001</v>
      </c>
      <c r="Z72" s="164">
        <f>(1-'Solar Derate Calculations'!$L$17)*M72</f>
        <v>111.92143249999999</v>
      </c>
      <c r="AA72" s="164">
        <f>(1-'Solar Derate Calculations'!$L$18)*N72</f>
        <v>85.725084307499984</v>
      </c>
      <c r="AB72" s="164">
        <f>(1-'Solar Derate Calculations'!$L$19)*O72</f>
        <v>63.381750105499997</v>
      </c>
      <c r="AC72" s="168">
        <f t="shared" si="1"/>
        <v>1408.9330406395004</v>
      </c>
      <c r="AD72" s="164">
        <f>(1-'Solar Derate Calculations'!$K$8)*D72</f>
        <v>21.407705307499999</v>
      </c>
      <c r="AE72" s="164">
        <f>(1-'Solar Derate Calculations'!$K$9)*E72</f>
        <v>23.307985304999999</v>
      </c>
      <c r="AF72" s="164">
        <f>(1-'Solar Derate Calculations'!$K$10)*F72</f>
        <v>69.141517640000004</v>
      </c>
      <c r="AG72" s="164">
        <f>(1-'Solar Derate Calculations'!$K$11)*G72</f>
        <v>97.256944278000006</v>
      </c>
      <c r="AH72" s="164">
        <f>(1-'Solar Derate Calculations'!$K$12)*H72</f>
        <v>165.61239624000001</v>
      </c>
      <c r="AI72" s="164">
        <f>(1-'Solar Derate Calculations'!$K$13)*I72</f>
        <v>167.66827393</v>
      </c>
      <c r="AJ72" s="164">
        <f>(1-'Solar Derate Calculations'!$K$14)*J72</f>
        <v>149.53239440999999</v>
      </c>
      <c r="AK72" s="164">
        <f>(1-'Solar Derate Calculations'!$K$15)*K72</f>
        <v>132.41635131999999</v>
      </c>
      <c r="AL72" s="164">
        <f>(1-'Solar Derate Calculations'!$K$16)*L72</f>
        <v>123.36570740000001</v>
      </c>
      <c r="AM72" s="164">
        <f>(1-'Solar Derate Calculations'!$K$17)*M72</f>
        <v>111.92143249999999</v>
      </c>
      <c r="AN72" s="164">
        <f>(1-'Solar Derate Calculations'!$K$18)*N72</f>
        <v>85.725084307499984</v>
      </c>
      <c r="AO72" s="169">
        <f>(1-'Solar Derate Calculations'!$K$19)*O72</f>
        <v>48.468397139499999</v>
      </c>
      <c r="AP72" s="168">
        <f t="shared" si="2"/>
        <v>1195.8241897775001</v>
      </c>
    </row>
    <row r="73" spans="2:42">
      <c r="B73" s="149" t="str">
        <f t="shared" si="8"/>
        <v>SE</v>
      </c>
      <c r="C73" s="152">
        <v>5</v>
      </c>
      <c r="D73" s="162">
        <v>89.347961429999998</v>
      </c>
      <c r="E73" s="162">
        <v>95.913238530000001</v>
      </c>
      <c r="F73" s="162">
        <v>140.18060302999999</v>
      </c>
      <c r="G73" s="162">
        <v>149.80554198999999</v>
      </c>
      <c r="H73" s="162">
        <v>164.88383483999999</v>
      </c>
      <c r="I73" s="162">
        <v>166.52989196999999</v>
      </c>
      <c r="J73" s="162">
        <v>149.42118834999999</v>
      </c>
      <c r="K73" s="162">
        <v>132.90177917</v>
      </c>
      <c r="L73" s="162">
        <v>124.76024628</v>
      </c>
      <c r="M73" s="162">
        <v>115.00582123</v>
      </c>
      <c r="N73" s="162">
        <v>93.972404479999994</v>
      </c>
      <c r="O73" s="162">
        <v>78.011939999999996</v>
      </c>
      <c r="P73" s="163">
        <f t="shared" si="7"/>
        <v>1500.7344513</v>
      </c>
      <c r="Q73" s="164">
        <f>(1-'Solar Derate Calculations'!$L$8)*D73</f>
        <v>75.945767215499998</v>
      </c>
      <c r="R73" s="164">
        <f>(1-'Solar Derate Calculations'!$L$9)*E73</f>
        <v>71.934928897500001</v>
      </c>
      <c r="S73" s="164">
        <f>(1-'Solar Derate Calculations'!$L$10)*F73</f>
        <v>126.16254272699999</v>
      </c>
      <c r="T73" s="164">
        <f>(1-'Solar Derate Calculations'!$L$11)*G73</f>
        <v>142.31526489049998</v>
      </c>
      <c r="U73" s="164">
        <f>(1-'Solar Derate Calculations'!$L$12)*H73</f>
        <v>164.88383483999999</v>
      </c>
      <c r="V73" s="164">
        <f>(1-'Solar Derate Calculations'!$L$13)*I73</f>
        <v>166.52989196999999</v>
      </c>
      <c r="W73" s="164">
        <f>(1-'Solar Derate Calculations'!$L$14)*J73</f>
        <v>149.42118834999999</v>
      </c>
      <c r="X73" s="164">
        <f>(1-'Solar Derate Calculations'!$L$15)*K73</f>
        <v>132.90177917</v>
      </c>
      <c r="Y73" s="164">
        <f>(1-'Solar Derate Calculations'!$L$16)*L73</f>
        <v>124.76024628</v>
      </c>
      <c r="Z73" s="164">
        <f>(1-'Solar Derate Calculations'!$L$17)*M73</f>
        <v>115.00582123</v>
      </c>
      <c r="AA73" s="164">
        <f>(1-'Solar Derate Calculations'!$L$18)*N73</f>
        <v>89.273784255999985</v>
      </c>
      <c r="AB73" s="164">
        <f>(1-'Solar Derate Calculations'!$L$19)*O73</f>
        <v>66.310148999999996</v>
      </c>
      <c r="AC73" s="168">
        <f t="shared" si="1"/>
        <v>1425.4451988264998</v>
      </c>
      <c r="AD73" s="164">
        <f>(1-'Solar Derate Calculations'!$K$8)*D73</f>
        <v>22.3369903575</v>
      </c>
      <c r="AE73" s="164">
        <f>(1-'Solar Derate Calculations'!$K$9)*E73</f>
        <v>23.9783096325</v>
      </c>
      <c r="AF73" s="164">
        <f>(1-'Solar Derate Calculations'!$K$10)*F73</f>
        <v>70.090301514999993</v>
      </c>
      <c r="AG73" s="164">
        <f>(1-'Solar Derate Calculations'!$K$11)*G73</f>
        <v>97.373602293499999</v>
      </c>
      <c r="AH73" s="164">
        <f>(1-'Solar Derate Calculations'!$K$12)*H73</f>
        <v>164.88383483999999</v>
      </c>
      <c r="AI73" s="164">
        <f>(1-'Solar Derate Calculations'!$K$13)*I73</f>
        <v>166.52989196999999</v>
      </c>
      <c r="AJ73" s="164">
        <f>(1-'Solar Derate Calculations'!$K$14)*J73</f>
        <v>149.42118834999999</v>
      </c>
      <c r="AK73" s="164">
        <f>(1-'Solar Derate Calculations'!$K$15)*K73</f>
        <v>132.90177917</v>
      </c>
      <c r="AL73" s="164">
        <f>(1-'Solar Derate Calculations'!$K$16)*L73</f>
        <v>124.76024628</v>
      </c>
      <c r="AM73" s="164">
        <f>(1-'Solar Derate Calculations'!$K$17)*M73</f>
        <v>115.00582123</v>
      </c>
      <c r="AN73" s="164">
        <f>(1-'Solar Derate Calculations'!$K$18)*N73</f>
        <v>89.273784255999985</v>
      </c>
      <c r="AO73" s="169">
        <f>(1-'Solar Derate Calculations'!$K$19)*O73</f>
        <v>50.707760999999998</v>
      </c>
      <c r="AP73" s="168">
        <f t="shared" si="2"/>
        <v>1207.2635108944999</v>
      </c>
    </row>
    <row r="74" spans="2:42">
      <c r="B74" s="149" t="str">
        <f t="shared" si="8"/>
        <v>SE</v>
      </c>
      <c r="C74" s="152">
        <v>6</v>
      </c>
      <c r="D74" s="162">
        <v>92.410339359999995</v>
      </c>
      <c r="E74" s="162">
        <v>98.032363889999999</v>
      </c>
      <c r="F74" s="162">
        <v>141.35682678000001</v>
      </c>
      <c r="G74" s="162">
        <v>149.4468689</v>
      </c>
      <c r="H74" s="162">
        <v>163.81454468000001</v>
      </c>
      <c r="I74" s="162">
        <v>165.17657471000001</v>
      </c>
      <c r="J74" s="162">
        <v>148.96348571999999</v>
      </c>
      <c r="K74" s="162">
        <v>133.00715636999999</v>
      </c>
      <c r="L74" s="162">
        <v>125.65076447</v>
      </c>
      <c r="M74" s="162">
        <v>117.48092651</v>
      </c>
      <c r="N74" s="162">
        <v>97.028961179999996</v>
      </c>
      <c r="O74" s="162">
        <v>80.869247439999995</v>
      </c>
      <c r="P74" s="163">
        <f t="shared" si="7"/>
        <v>1513.23806001</v>
      </c>
      <c r="Q74" s="164">
        <f>(1-'Solar Derate Calculations'!$L$8)*D74</f>
        <v>78.548788455999997</v>
      </c>
      <c r="R74" s="164">
        <f>(1-'Solar Derate Calculations'!$L$9)*E74</f>
        <v>73.524272917499999</v>
      </c>
      <c r="S74" s="164">
        <f>(1-'Solar Derate Calculations'!$L$10)*F74</f>
        <v>127.22114410200001</v>
      </c>
      <c r="T74" s="164">
        <f>(1-'Solar Derate Calculations'!$L$11)*G74</f>
        <v>141.97452545499999</v>
      </c>
      <c r="U74" s="164">
        <f>(1-'Solar Derate Calculations'!$L$12)*H74</f>
        <v>163.81454468000001</v>
      </c>
      <c r="V74" s="164">
        <f>(1-'Solar Derate Calculations'!$L$13)*I74</f>
        <v>165.17657471000001</v>
      </c>
      <c r="W74" s="164">
        <f>(1-'Solar Derate Calculations'!$L$14)*J74</f>
        <v>148.96348571999999</v>
      </c>
      <c r="X74" s="164">
        <f>(1-'Solar Derate Calculations'!$L$15)*K74</f>
        <v>133.00715636999999</v>
      </c>
      <c r="Y74" s="164">
        <f>(1-'Solar Derate Calculations'!$L$16)*L74</f>
        <v>125.65076447</v>
      </c>
      <c r="Z74" s="164">
        <f>(1-'Solar Derate Calculations'!$L$17)*M74</f>
        <v>117.48092651</v>
      </c>
      <c r="AA74" s="164">
        <f>(1-'Solar Derate Calculations'!$L$18)*N74</f>
        <v>92.17751312099999</v>
      </c>
      <c r="AB74" s="164">
        <f>(1-'Solar Derate Calculations'!$L$19)*O74</f>
        <v>68.738860324000001</v>
      </c>
      <c r="AC74" s="168">
        <f t="shared" si="1"/>
        <v>1436.2785568354998</v>
      </c>
      <c r="AD74" s="164">
        <f>(1-'Solar Derate Calculations'!$K$8)*D74</f>
        <v>23.102584839999999</v>
      </c>
      <c r="AE74" s="164">
        <f>(1-'Solar Derate Calculations'!$K$9)*E74</f>
        <v>24.5080909725</v>
      </c>
      <c r="AF74" s="164">
        <f>(1-'Solar Derate Calculations'!$K$10)*F74</f>
        <v>70.678413390000003</v>
      </c>
      <c r="AG74" s="164">
        <f>(1-'Solar Derate Calculations'!$K$11)*G74</f>
        <v>97.140464785000006</v>
      </c>
      <c r="AH74" s="164">
        <f>(1-'Solar Derate Calculations'!$K$12)*H74</f>
        <v>163.81454468000001</v>
      </c>
      <c r="AI74" s="164">
        <f>(1-'Solar Derate Calculations'!$K$13)*I74</f>
        <v>165.17657471000001</v>
      </c>
      <c r="AJ74" s="164">
        <f>(1-'Solar Derate Calculations'!$K$14)*J74</f>
        <v>148.96348571999999</v>
      </c>
      <c r="AK74" s="164">
        <f>(1-'Solar Derate Calculations'!$K$15)*K74</f>
        <v>133.00715636999999</v>
      </c>
      <c r="AL74" s="164">
        <f>(1-'Solar Derate Calculations'!$K$16)*L74</f>
        <v>125.65076447</v>
      </c>
      <c r="AM74" s="164">
        <f>(1-'Solar Derate Calculations'!$K$17)*M74</f>
        <v>117.48092651</v>
      </c>
      <c r="AN74" s="164">
        <f>(1-'Solar Derate Calculations'!$K$18)*N74</f>
        <v>92.17751312099999</v>
      </c>
      <c r="AO74" s="169">
        <f>(1-'Solar Derate Calculations'!$K$19)*O74</f>
        <v>52.565010835999999</v>
      </c>
      <c r="AP74" s="168">
        <f t="shared" si="2"/>
        <v>1214.2655304044999</v>
      </c>
    </row>
    <row r="75" spans="2:42">
      <c r="B75" s="149" t="str">
        <f t="shared" si="8"/>
        <v>SE</v>
      </c>
      <c r="C75" s="152">
        <v>7</v>
      </c>
      <c r="D75" s="162">
        <v>94.911521910000005</v>
      </c>
      <c r="E75" s="162">
        <v>99.663665769999994</v>
      </c>
      <c r="F75" s="162">
        <v>141.99372864</v>
      </c>
      <c r="G75" s="162">
        <v>148.68118286000001</v>
      </c>
      <c r="H75" s="162">
        <v>162.36473083000001</v>
      </c>
      <c r="I75" s="162">
        <v>163.52137755999999</v>
      </c>
      <c r="J75" s="162">
        <v>148.17492676000001</v>
      </c>
      <c r="K75" s="162">
        <v>132.73109435999999</v>
      </c>
      <c r="L75" s="162">
        <v>126.15883636</v>
      </c>
      <c r="M75" s="162">
        <v>119.38344574</v>
      </c>
      <c r="N75" s="162">
        <v>99.484123229999994</v>
      </c>
      <c r="O75" s="162">
        <v>83.198005679999994</v>
      </c>
      <c r="P75" s="163">
        <f t="shared" si="7"/>
        <v>1520.2666397</v>
      </c>
      <c r="Q75" s="164">
        <f>(1-'Solar Derate Calculations'!$L$8)*D75</f>
        <v>80.674793623500008</v>
      </c>
      <c r="R75" s="164">
        <f>(1-'Solar Derate Calculations'!$L$9)*E75</f>
        <v>74.747749327500003</v>
      </c>
      <c r="S75" s="164">
        <f>(1-'Solar Derate Calculations'!$L$10)*F75</f>
        <v>127.794355776</v>
      </c>
      <c r="T75" s="164">
        <f>(1-'Solar Derate Calculations'!$L$11)*G75</f>
        <v>141.24712371699999</v>
      </c>
      <c r="U75" s="164">
        <f>(1-'Solar Derate Calculations'!$L$12)*H75</f>
        <v>162.36473083000001</v>
      </c>
      <c r="V75" s="164">
        <f>(1-'Solar Derate Calculations'!$L$13)*I75</f>
        <v>163.52137755999999</v>
      </c>
      <c r="W75" s="164">
        <f>(1-'Solar Derate Calculations'!$L$14)*J75</f>
        <v>148.17492676000001</v>
      </c>
      <c r="X75" s="164">
        <f>(1-'Solar Derate Calculations'!$L$15)*K75</f>
        <v>132.73109435999999</v>
      </c>
      <c r="Y75" s="164">
        <f>(1-'Solar Derate Calculations'!$L$16)*L75</f>
        <v>126.15883636</v>
      </c>
      <c r="Z75" s="164">
        <f>(1-'Solar Derate Calculations'!$L$17)*M75</f>
        <v>119.38344574</v>
      </c>
      <c r="AA75" s="164">
        <f>(1-'Solar Derate Calculations'!$L$18)*N75</f>
        <v>94.509917068499988</v>
      </c>
      <c r="AB75" s="164">
        <f>(1-'Solar Derate Calculations'!$L$19)*O75</f>
        <v>70.718304827999987</v>
      </c>
      <c r="AC75" s="168">
        <f t="shared" si="1"/>
        <v>1442.0266559505003</v>
      </c>
      <c r="AD75" s="164">
        <f>(1-'Solar Derate Calculations'!$K$8)*D75</f>
        <v>23.727880477500001</v>
      </c>
      <c r="AE75" s="164">
        <f>(1-'Solar Derate Calculations'!$K$9)*E75</f>
        <v>24.915916442499999</v>
      </c>
      <c r="AF75" s="164">
        <f>(1-'Solar Derate Calculations'!$K$10)*F75</f>
        <v>70.99686432</v>
      </c>
      <c r="AG75" s="164">
        <f>(1-'Solar Derate Calculations'!$K$11)*G75</f>
        <v>96.642768859000014</v>
      </c>
      <c r="AH75" s="164">
        <f>(1-'Solar Derate Calculations'!$K$12)*H75</f>
        <v>162.36473083000001</v>
      </c>
      <c r="AI75" s="164">
        <f>(1-'Solar Derate Calculations'!$K$13)*I75</f>
        <v>163.52137755999999</v>
      </c>
      <c r="AJ75" s="164">
        <f>(1-'Solar Derate Calculations'!$K$14)*J75</f>
        <v>148.17492676000001</v>
      </c>
      <c r="AK75" s="164">
        <f>(1-'Solar Derate Calculations'!$K$15)*K75</f>
        <v>132.73109435999999</v>
      </c>
      <c r="AL75" s="164">
        <f>(1-'Solar Derate Calculations'!$K$16)*L75</f>
        <v>126.15883636</v>
      </c>
      <c r="AM75" s="164">
        <f>(1-'Solar Derate Calculations'!$K$17)*M75</f>
        <v>119.38344574</v>
      </c>
      <c r="AN75" s="164">
        <f>(1-'Solar Derate Calculations'!$K$18)*N75</f>
        <v>94.509917068499988</v>
      </c>
      <c r="AO75" s="169">
        <f>(1-'Solar Derate Calculations'!$K$19)*O75</f>
        <v>54.078703691999998</v>
      </c>
      <c r="AP75" s="168">
        <f t="shared" si="2"/>
        <v>1217.2064624695001</v>
      </c>
    </row>
    <row r="76" spans="2:42">
      <c r="B76" s="149" t="str">
        <f t="shared" si="8"/>
        <v>SE</v>
      </c>
      <c r="C76" s="152">
        <v>8</v>
      </c>
      <c r="D76" s="162">
        <v>96.904571529999998</v>
      </c>
      <c r="E76" s="162">
        <v>100.88489532</v>
      </c>
      <c r="F76" s="162">
        <v>142.21736145</v>
      </c>
      <c r="G76" s="162">
        <v>147.65470886</v>
      </c>
      <c r="H76" s="162">
        <v>160.66319275000001</v>
      </c>
      <c r="I76" s="162">
        <v>161.58428954999999</v>
      </c>
      <c r="J76" s="162">
        <v>147.06823729999999</v>
      </c>
      <c r="K76" s="162">
        <v>132.17195129000001</v>
      </c>
      <c r="L76" s="162">
        <v>126.38539886</v>
      </c>
      <c r="M76" s="162">
        <v>120.78385925000001</v>
      </c>
      <c r="N76" s="162">
        <v>101.42709351000001</v>
      </c>
      <c r="O76" s="162">
        <v>85.072456360000004</v>
      </c>
      <c r="P76" s="163">
        <f t="shared" si="7"/>
        <v>1522.8180160299999</v>
      </c>
      <c r="Q76" s="164">
        <f>(1-'Solar Derate Calculations'!$L$8)*D76</f>
        <v>82.368885800499996</v>
      </c>
      <c r="R76" s="164">
        <f>(1-'Solar Derate Calculations'!$L$9)*E76</f>
        <v>75.663671489999999</v>
      </c>
      <c r="S76" s="164">
        <f>(1-'Solar Derate Calculations'!$L$10)*F76</f>
        <v>127.995625305</v>
      </c>
      <c r="T76" s="164">
        <f>(1-'Solar Derate Calculations'!$L$11)*G76</f>
        <v>140.271973417</v>
      </c>
      <c r="U76" s="164">
        <f>(1-'Solar Derate Calculations'!$L$12)*H76</f>
        <v>160.66319275000001</v>
      </c>
      <c r="V76" s="164">
        <f>(1-'Solar Derate Calculations'!$L$13)*I76</f>
        <v>161.58428954999999</v>
      </c>
      <c r="W76" s="164">
        <f>(1-'Solar Derate Calculations'!$L$14)*J76</f>
        <v>147.06823729999999</v>
      </c>
      <c r="X76" s="164">
        <f>(1-'Solar Derate Calculations'!$L$15)*K76</f>
        <v>132.17195129000001</v>
      </c>
      <c r="Y76" s="164">
        <f>(1-'Solar Derate Calculations'!$L$16)*L76</f>
        <v>126.38539886</v>
      </c>
      <c r="Z76" s="164">
        <f>(1-'Solar Derate Calculations'!$L$17)*M76</f>
        <v>120.78385925000001</v>
      </c>
      <c r="AA76" s="164">
        <f>(1-'Solar Derate Calculations'!$L$18)*N76</f>
        <v>96.355738834500002</v>
      </c>
      <c r="AB76" s="164">
        <f>(1-'Solar Derate Calculations'!$L$19)*O76</f>
        <v>72.311587906</v>
      </c>
      <c r="AC76" s="168">
        <f t="shared" si="1"/>
        <v>1443.624411753</v>
      </c>
      <c r="AD76" s="164">
        <f>(1-'Solar Derate Calculations'!$K$8)*D76</f>
        <v>24.2261428825</v>
      </c>
      <c r="AE76" s="164">
        <f>(1-'Solar Derate Calculations'!$K$9)*E76</f>
        <v>25.22122383</v>
      </c>
      <c r="AF76" s="164">
        <f>(1-'Solar Derate Calculations'!$K$10)*F76</f>
        <v>71.108680724999999</v>
      </c>
      <c r="AG76" s="164">
        <f>(1-'Solar Derate Calculations'!$K$11)*G76</f>
        <v>95.975560759000004</v>
      </c>
      <c r="AH76" s="164">
        <f>(1-'Solar Derate Calculations'!$K$12)*H76</f>
        <v>160.66319275000001</v>
      </c>
      <c r="AI76" s="164">
        <f>(1-'Solar Derate Calculations'!$K$13)*I76</f>
        <v>161.58428954999999</v>
      </c>
      <c r="AJ76" s="164">
        <f>(1-'Solar Derate Calculations'!$K$14)*J76</f>
        <v>147.06823729999999</v>
      </c>
      <c r="AK76" s="164">
        <f>(1-'Solar Derate Calculations'!$K$15)*K76</f>
        <v>132.17195129000001</v>
      </c>
      <c r="AL76" s="164">
        <f>(1-'Solar Derate Calculations'!$K$16)*L76</f>
        <v>126.38539886</v>
      </c>
      <c r="AM76" s="164">
        <f>(1-'Solar Derate Calculations'!$K$17)*M76</f>
        <v>120.78385925000001</v>
      </c>
      <c r="AN76" s="164">
        <f>(1-'Solar Derate Calculations'!$K$18)*N76</f>
        <v>96.355738834500002</v>
      </c>
      <c r="AO76" s="169">
        <f>(1-'Solar Derate Calculations'!$K$19)*O76</f>
        <v>55.297096634000006</v>
      </c>
      <c r="AP76" s="168">
        <f t="shared" si="2"/>
        <v>1216.8413726649999</v>
      </c>
    </row>
    <row r="77" spans="2:42">
      <c r="B77" s="149" t="str">
        <f t="shared" si="8"/>
        <v>SE</v>
      </c>
      <c r="C77" s="152">
        <v>9</v>
      </c>
      <c r="D77" s="162">
        <v>98.253219599999994</v>
      </c>
      <c r="E77" s="162">
        <v>101.63732147</v>
      </c>
      <c r="F77" s="162">
        <v>142.14640807999999</v>
      </c>
      <c r="G77" s="162">
        <v>146.67298889</v>
      </c>
      <c r="H77" s="162">
        <v>159.14186096</v>
      </c>
      <c r="I77" s="162">
        <v>159.84614563</v>
      </c>
      <c r="J77" s="162">
        <v>145.97511291999999</v>
      </c>
      <c r="K77" s="162">
        <v>131.56182860999999</v>
      </c>
      <c r="L77" s="162">
        <v>126.3916626</v>
      </c>
      <c r="M77" s="162">
        <v>121.63310242</v>
      </c>
      <c r="N77" s="162">
        <v>102.72246552</v>
      </c>
      <c r="O77" s="162">
        <v>86.345176699999996</v>
      </c>
      <c r="P77" s="163">
        <f t="shared" si="7"/>
        <v>1522.3272933999997</v>
      </c>
      <c r="Q77" s="164">
        <f>(1-'Solar Derate Calculations'!$L$8)*D77</f>
        <v>83.515236659999999</v>
      </c>
      <c r="R77" s="164">
        <f>(1-'Solar Derate Calculations'!$L$9)*E77</f>
        <v>76.227991102499999</v>
      </c>
      <c r="S77" s="164">
        <f>(1-'Solar Derate Calculations'!$L$10)*F77</f>
        <v>127.93176727199999</v>
      </c>
      <c r="T77" s="164">
        <f>(1-'Solar Derate Calculations'!$L$11)*G77</f>
        <v>139.3393394455</v>
      </c>
      <c r="U77" s="164">
        <f>(1-'Solar Derate Calculations'!$L$12)*H77</f>
        <v>159.14186096</v>
      </c>
      <c r="V77" s="164">
        <f>(1-'Solar Derate Calculations'!$L$13)*I77</f>
        <v>159.84614563</v>
      </c>
      <c r="W77" s="164">
        <f>(1-'Solar Derate Calculations'!$L$14)*J77</f>
        <v>145.97511291999999</v>
      </c>
      <c r="X77" s="164">
        <f>(1-'Solar Derate Calculations'!$L$15)*K77</f>
        <v>131.56182860999999</v>
      </c>
      <c r="Y77" s="164">
        <f>(1-'Solar Derate Calculations'!$L$16)*L77</f>
        <v>126.3916626</v>
      </c>
      <c r="Z77" s="164">
        <f>(1-'Solar Derate Calculations'!$L$17)*M77</f>
        <v>121.63310242</v>
      </c>
      <c r="AA77" s="164">
        <f>(1-'Solar Derate Calculations'!$L$18)*N77</f>
        <v>97.586342243999994</v>
      </c>
      <c r="AB77" s="164">
        <f>(1-'Solar Derate Calculations'!$L$19)*O77</f>
        <v>73.393400194999998</v>
      </c>
      <c r="AC77" s="168">
        <f t="shared" si="1"/>
        <v>1442.543790059</v>
      </c>
      <c r="AD77" s="164">
        <f>(1-'Solar Derate Calculations'!$K$8)*D77</f>
        <v>24.563304899999999</v>
      </c>
      <c r="AE77" s="164">
        <f>(1-'Solar Derate Calculations'!$K$9)*E77</f>
        <v>25.409330367500001</v>
      </c>
      <c r="AF77" s="164">
        <f>(1-'Solar Derate Calculations'!$K$10)*F77</f>
        <v>71.073204039999993</v>
      </c>
      <c r="AG77" s="164">
        <f>(1-'Solar Derate Calculations'!$K$11)*G77</f>
        <v>95.337442778500005</v>
      </c>
      <c r="AH77" s="164">
        <f>(1-'Solar Derate Calculations'!$K$12)*H77</f>
        <v>159.14186096</v>
      </c>
      <c r="AI77" s="164">
        <f>(1-'Solar Derate Calculations'!$K$13)*I77</f>
        <v>159.84614563</v>
      </c>
      <c r="AJ77" s="164">
        <f>(1-'Solar Derate Calculations'!$K$14)*J77</f>
        <v>145.97511291999999</v>
      </c>
      <c r="AK77" s="164">
        <f>(1-'Solar Derate Calculations'!$K$15)*K77</f>
        <v>131.56182860999999</v>
      </c>
      <c r="AL77" s="164">
        <f>(1-'Solar Derate Calculations'!$K$16)*L77</f>
        <v>126.3916626</v>
      </c>
      <c r="AM77" s="164">
        <f>(1-'Solar Derate Calculations'!$K$17)*M77</f>
        <v>121.63310242</v>
      </c>
      <c r="AN77" s="164">
        <f>(1-'Solar Derate Calculations'!$K$18)*N77</f>
        <v>97.586342243999994</v>
      </c>
      <c r="AO77" s="169">
        <f>(1-'Solar Derate Calculations'!$K$19)*O77</f>
        <v>56.124364854999996</v>
      </c>
      <c r="AP77" s="168">
        <f t="shared" si="2"/>
        <v>1214.643702325</v>
      </c>
    </row>
    <row r="78" spans="2:42">
      <c r="B78" s="149" t="str">
        <f t="shared" si="8"/>
        <v>SE</v>
      </c>
      <c r="C78" s="152">
        <v>10</v>
      </c>
      <c r="D78" s="162">
        <v>99.706161499999993</v>
      </c>
      <c r="E78" s="162">
        <v>102.31970215</v>
      </c>
      <c r="F78" s="162">
        <v>141.8243866</v>
      </c>
      <c r="G78" s="162">
        <v>145.26089478</v>
      </c>
      <c r="H78" s="162">
        <v>157.04161071999999</v>
      </c>
      <c r="I78" s="162">
        <v>157.42118834999999</v>
      </c>
      <c r="J78" s="162">
        <v>144.32104491999999</v>
      </c>
      <c r="K78" s="162">
        <v>130.61576843</v>
      </c>
      <c r="L78" s="162">
        <v>126.13529968</v>
      </c>
      <c r="M78" s="162">
        <v>122.41761017</v>
      </c>
      <c r="N78" s="162">
        <v>104.10468292</v>
      </c>
      <c r="O78" s="162">
        <v>87.735954280000001</v>
      </c>
      <c r="P78" s="163">
        <f t="shared" si="7"/>
        <v>1518.9043044999999</v>
      </c>
      <c r="Q78" s="164">
        <f>(1-'Solar Derate Calculations'!$L$8)*D78</f>
        <v>84.750237274999989</v>
      </c>
      <c r="R78" s="164">
        <f>(1-'Solar Derate Calculations'!$L$9)*E78</f>
        <v>76.739776612499995</v>
      </c>
      <c r="S78" s="164">
        <f>(1-'Solar Derate Calculations'!$L$10)*F78</f>
        <v>127.64194793999999</v>
      </c>
      <c r="T78" s="164">
        <f>(1-'Solar Derate Calculations'!$L$11)*G78</f>
        <v>137.99785004099999</v>
      </c>
      <c r="U78" s="164">
        <f>(1-'Solar Derate Calculations'!$L$12)*H78</f>
        <v>157.04161071999999</v>
      </c>
      <c r="V78" s="164">
        <f>(1-'Solar Derate Calculations'!$L$13)*I78</f>
        <v>157.42118834999999</v>
      </c>
      <c r="W78" s="164">
        <f>(1-'Solar Derate Calculations'!$L$14)*J78</f>
        <v>144.32104491999999</v>
      </c>
      <c r="X78" s="164">
        <f>(1-'Solar Derate Calculations'!$L$15)*K78</f>
        <v>130.61576843</v>
      </c>
      <c r="Y78" s="164">
        <f>(1-'Solar Derate Calculations'!$L$16)*L78</f>
        <v>126.13529968</v>
      </c>
      <c r="Z78" s="164">
        <f>(1-'Solar Derate Calculations'!$L$17)*M78</f>
        <v>122.41761017</v>
      </c>
      <c r="AA78" s="164">
        <f>(1-'Solar Derate Calculations'!$L$18)*N78</f>
        <v>98.899448773999993</v>
      </c>
      <c r="AB78" s="164">
        <f>(1-'Solar Derate Calculations'!$L$19)*O78</f>
        <v>74.575561137999998</v>
      </c>
      <c r="AC78" s="168">
        <f t="shared" si="1"/>
        <v>1438.5573440504998</v>
      </c>
      <c r="AD78" s="164">
        <f>(1-'Solar Derate Calculations'!$K$8)*D78</f>
        <v>24.926540374999998</v>
      </c>
      <c r="AE78" s="164">
        <f>(1-'Solar Derate Calculations'!$K$9)*E78</f>
        <v>25.579925537499999</v>
      </c>
      <c r="AF78" s="164">
        <f>(1-'Solar Derate Calculations'!$K$10)*F78</f>
        <v>70.912193299999998</v>
      </c>
      <c r="AG78" s="164">
        <f>(1-'Solar Derate Calculations'!$K$11)*G78</f>
        <v>94.419581606999998</v>
      </c>
      <c r="AH78" s="164">
        <f>(1-'Solar Derate Calculations'!$K$12)*H78</f>
        <v>157.04161071999999</v>
      </c>
      <c r="AI78" s="164">
        <f>(1-'Solar Derate Calculations'!$K$13)*I78</f>
        <v>157.42118834999999</v>
      </c>
      <c r="AJ78" s="164">
        <f>(1-'Solar Derate Calculations'!$K$14)*J78</f>
        <v>144.32104491999999</v>
      </c>
      <c r="AK78" s="164">
        <f>(1-'Solar Derate Calculations'!$K$15)*K78</f>
        <v>130.61576843</v>
      </c>
      <c r="AL78" s="164">
        <f>(1-'Solar Derate Calculations'!$K$16)*L78</f>
        <v>126.13529968</v>
      </c>
      <c r="AM78" s="164">
        <f>(1-'Solar Derate Calculations'!$K$17)*M78</f>
        <v>122.41761017</v>
      </c>
      <c r="AN78" s="164">
        <f>(1-'Solar Derate Calculations'!$K$18)*N78</f>
        <v>98.899448773999993</v>
      </c>
      <c r="AO78" s="169">
        <f>(1-'Solar Derate Calculations'!$K$19)*O78</f>
        <v>57.028370282000004</v>
      </c>
      <c r="AP78" s="168">
        <f t="shared" si="2"/>
        <v>1209.7185821454998</v>
      </c>
    </row>
    <row r="79" spans="2:42">
      <c r="B79" s="149" t="str">
        <f t="shared" si="8"/>
        <v>SE</v>
      </c>
      <c r="C79" s="152">
        <v>11</v>
      </c>
      <c r="D79" s="162">
        <v>100.62509154999999</v>
      </c>
      <c r="E79" s="162">
        <v>102.67425537</v>
      </c>
      <c r="F79" s="162">
        <v>141.35166931000001</v>
      </c>
      <c r="G79" s="162">
        <v>143.93980407999999</v>
      </c>
      <c r="H79" s="162">
        <v>155.20898438</v>
      </c>
      <c r="I79" s="162">
        <v>155.40737915</v>
      </c>
      <c r="J79" s="162">
        <v>142.88304138000001</v>
      </c>
      <c r="K79" s="162">
        <v>129.74212646000001</v>
      </c>
      <c r="L79" s="162">
        <v>125.71136475</v>
      </c>
      <c r="M79" s="162">
        <v>122.80028534</v>
      </c>
      <c r="N79" s="162">
        <v>104.97274779999999</v>
      </c>
      <c r="O79" s="162">
        <v>88.638633729999995</v>
      </c>
      <c r="P79" s="163">
        <f t="shared" si="7"/>
        <v>1513.9553833000002</v>
      </c>
      <c r="Q79" s="164">
        <f>(1-'Solar Derate Calculations'!$L$8)*D79</f>
        <v>85.531327817499985</v>
      </c>
      <c r="R79" s="164">
        <f>(1-'Solar Derate Calculations'!$L$9)*E79</f>
        <v>77.005691527500005</v>
      </c>
      <c r="S79" s="164">
        <f>(1-'Solar Derate Calculations'!$L$10)*F79</f>
        <v>127.216502379</v>
      </c>
      <c r="T79" s="164">
        <f>(1-'Solar Derate Calculations'!$L$11)*G79</f>
        <v>136.74281387599999</v>
      </c>
      <c r="U79" s="164">
        <f>(1-'Solar Derate Calculations'!$L$12)*H79</f>
        <v>155.20898438</v>
      </c>
      <c r="V79" s="164">
        <f>(1-'Solar Derate Calculations'!$L$13)*I79</f>
        <v>155.40737915</v>
      </c>
      <c r="W79" s="164">
        <f>(1-'Solar Derate Calculations'!$L$14)*J79</f>
        <v>142.88304138000001</v>
      </c>
      <c r="X79" s="164">
        <f>(1-'Solar Derate Calculations'!$L$15)*K79</f>
        <v>129.74212646000001</v>
      </c>
      <c r="Y79" s="164">
        <f>(1-'Solar Derate Calculations'!$L$16)*L79</f>
        <v>125.71136475</v>
      </c>
      <c r="Z79" s="164">
        <f>(1-'Solar Derate Calculations'!$L$17)*M79</f>
        <v>122.80028534</v>
      </c>
      <c r="AA79" s="164">
        <f>(1-'Solar Derate Calculations'!$L$18)*N79</f>
        <v>99.724110409999994</v>
      </c>
      <c r="AB79" s="164">
        <f>(1-'Solar Derate Calculations'!$L$19)*O79</f>
        <v>75.342838670500001</v>
      </c>
      <c r="AC79" s="168">
        <f t="shared" si="1"/>
        <v>1433.3164661405001</v>
      </c>
      <c r="AD79" s="164">
        <f>(1-'Solar Derate Calculations'!$K$8)*D79</f>
        <v>25.156272887499998</v>
      </c>
      <c r="AE79" s="164">
        <f>(1-'Solar Derate Calculations'!$K$9)*E79</f>
        <v>25.668563842499999</v>
      </c>
      <c r="AF79" s="164">
        <f>(1-'Solar Derate Calculations'!$K$10)*F79</f>
        <v>70.675834655000003</v>
      </c>
      <c r="AG79" s="164">
        <f>(1-'Solar Derate Calculations'!$K$11)*G79</f>
        <v>93.560872652</v>
      </c>
      <c r="AH79" s="164">
        <f>(1-'Solar Derate Calculations'!$K$12)*H79</f>
        <v>155.20898438</v>
      </c>
      <c r="AI79" s="164">
        <f>(1-'Solar Derate Calculations'!$K$13)*I79</f>
        <v>155.40737915</v>
      </c>
      <c r="AJ79" s="164">
        <f>(1-'Solar Derate Calculations'!$K$14)*J79</f>
        <v>142.88304138000001</v>
      </c>
      <c r="AK79" s="164">
        <f>(1-'Solar Derate Calculations'!$K$15)*K79</f>
        <v>129.74212646000001</v>
      </c>
      <c r="AL79" s="164">
        <f>(1-'Solar Derate Calculations'!$K$16)*L79</f>
        <v>125.71136475</v>
      </c>
      <c r="AM79" s="164">
        <f>(1-'Solar Derate Calculations'!$K$17)*M79</f>
        <v>122.80028534</v>
      </c>
      <c r="AN79" s="164">
        <f>(1-'Solar Derate Calculations'!$K$18)*N79</f>
        <v>99.724110409999994</v>
      </c>
      <c r="AO79" s="169">
        <f>(1-'Solar Derate Calculations'!$K$19)*O79</f>
        <v>57.615111924499999</v>
      </c>
      <c r="AP79" s="168">
        <f t="shared" si="2"/>
        <v>1204.1539478315003</v>
      </c>
    </row>
    <row r="80" spans="2:42">
      <c r="B80" s="151" t="str">
        <f t="shared" si="8"/>
        <v>SE</v>
      </c>
      <c r="C80" s="153">
        <v>12</v>
      </c>
      <c r="D80" s="172">
        <v>101.28710175000001</v>
      </c>
      <c r="E80" s="172">
        <v>102.84099578999999</v>
      </c>
      <c r="F80" s="172">
        <v>140.75228881999999</v>
      </c>
      <c r="G80" s="172">
        <v>142.53269958000001</v>
      </c>
      <c r="H80" s="172">
        <v>153.30850219999999</v>
      </c>
      <c r="I80" s="172">
        <v>153.35798645</v>
      </c>
      <c r="J80" s="172">
        <v>141.40689087000001</v>
      </c>
      <c r="K80" s="172">
        <v>128.77682494999999</v>
      </c>
      <c r="L80" s="172">
        <v>125.14750671</v>
      </c>
      <c r="M80" s="172">
        <v>122.97817993</v>
      </c>
      <c r="N80" s="172">
        <v>105.60792542</v>
      </c>
      <c r="O80" s="172">
        <v>89.325889590000003</v>
      </c>
      <c r="P80" s="173">
        <f t="shared" si="7"/>
        <v>1507.32279206</v>
      </c>
      <c r="Q80" s="174">
        <f>(1-'Solar Derate Calculations'!$L$8)*D80</f>
        <v>86.094036487500006</v>
      </c>
      <c r="R80" s="174">
        <f>(1-'Solar Derate Calculations'!$L$9)*E80</f>
        <v>77.130746842500002</v>
      </c>
      <c r="S80" s="174">
        <f>(1-'Solar Derate Calculations'!$L$10)*F80</f>
        <v>126.677059938</v>
      </c>
      <c r="T80" s="174">
        <f>(1-'Solar Derate Calculations'!$L$11)*G80</f>
        <v>135.406064601</v>
      </c>
      <c r="U80" s="174">
        <f>(1-'Solar Derate Calculations'!$L$12)*H80</f>
        <v>153.30850219999999</v>
      </c>
      <c r="V80" s="174">
        <f>(1-'Solar Derate Calculations'!$L$13)*I80</f>
        <v>153.35798645</v>
      </c>
      <c r="W80" s="174">
        <f>(1-'Solar Derate Calculations'!$L$14)*J80</f>
        <v>141.40689087000001</v>
      </c>
      <c r="X80" s="174">
        <f>(1-'Solar Derate Calculations'!$L$15)*K80</f>
        <v>128.77682494999999</v>
      </c>
      <c r="Y80" s="174">
        <f>(1-'Solar Derate Calculations'!$L$16)*L80</f>
        <v>125.14750671</v>
      </c>
      <c r="Z80" s="174">
        <f>(1-'Solar Derate Calculations'!$L$17)*M80</f>
        <v>122.97817993</v>
      </c>
      <c r="AA80" s="174">
        <f>(1-'Solar Derate Calculations'!$L$18)*N80</f>
        <v>100.327529149</v>
      </c>
      <c r="AB80" s="174">
        <f>(1-'Solar Derate Calculations'!$L$19)*O80</f>
        <v>75.927006151499995</v>
      </c>
      <c r="AC80" s="175">
        <f t="shared" si="1"/>
        <v>1426.5383342794998</v>
      </c>
      <c r="AD80" s="174">
        <f>(1-'Solar Derate Calculations'!$K$8)*D80</f>
        <v>25.321775437500001</v>
      </c>
      <c r="AE80" s="174">
        <f>(1-'Solar Derate Calculations'!$K$9)*E80</f>
        <v>25.710248947499998</v>
      </c>
      <c r="AF80" s="174">
        <f>(1-'Solar Derate Calculations'!$K$10)*F80</f>
        <v>70.376144409999995</v>
      </c>
      <c r="AG80" s="174">
        <f>(1-'Solar Derate Calculations'!$K$11)*G80</f>
        <v>92.646254727000013</v>
      </c>
      <c r="AH80" s="174">
        <f>(1-'Solar Derate Calculations'!$K$12)*H80</f>
        <v>153.30850219999999</v>
      </c>
      <c r="AI80" s="174">
        <f>(1-'Solar Derate Calculations'!$K$13)*I80</f>
        <v>153.35798645</v>
      </c>
      <c r="AJ80" s="174">
        <f>(1-'Solar Derate Calculations'!$K$14)*J80</f>
        <v>141.40689087000001</v>
      </c>
      <c r="AK80" s="174">
        <f>(1-'Solar Derate Calculations'!$K$15)*K80</f>
        <v>128.77682494999999</v>
      </c>
      <c r="AL80" s="174">
        <f>(1-'Solar Derate Calculations'!$K$16)*L80</f>
        <v>125.14750671</v>
      </c>
      <c r="AM80" s="174">
        <f>(1-'Solar Derate Calculations'!$K$17)*M80</f>
        <v>122.97817993</v>
      </c>
      <c r="AN80" s="174">
        <f>(1-'Solar Derate Calculations'!$K$18)*N80</f>
        <v>100.327529149</v>
      </c>
      <c r="AO80" s="176">
        <f>(1-'Solar Derate Calculations'!$K$19)*O80</f>
        <v>58.061828233500002</v>
      </c>
      <c r="AP80" s="175">
        <f t="shared" si="2"/>
        <v>1197.4196720144998</v>
      </c>
    </row>
    <row r="81" spans="2:42">
      <c r="B81" s="150" t="s">
        <v>158</v>
      </c>
      <c r="C81" s="152">
        <v>0</v>
      </c>
      <c r="D81" s="162">
        <v>63.67406845</v>
      </c>
      <c r="E81" s="162">
        <v>76.131576539999998</v>
      </c>
      <c r="F81" s="162">
        <v>123.02910610000001</v>
      </c>
      <c r="G81" s="162">
        <v>143.06474299999999</v>
      </c>
      <c r="H81" s="162">
        <v>162.91740419999999</v>
      </c>
      <c r="I81" s="162">
        <v>166.63891599999999</v>
      </c>
      <c r="J81" s="162">
        <v>144.07482909999999</v>
      </c>
      <c r="K81" s="162">
        <v>125.613266</v>
      </c>
      <c r="L81" s="162">
        <v>111.8179932</v>
      </c>
      <c r="M81" s="162">
        <v>92.386756899999995</v>
      </c>
      <c r="N81" s="162">
        <v>68.197357179999997</v>
      </c>
      <c r="O81" s="162">
        <v>54.521919250000003</v>
      </c>
      <c r="P81" s="163">
        <f t="shared" si="7"/>
        <v>1332.0679359199999</v>
      </c>
      <c r="Q81" s="164">
        <f>(1-'Solar Derate Calculations'!$L$8)*D81</f>
        <v>54.1229581825</v>
      </c>
      <c r="R81" s="164">
        <f>(1-'Solar Derate Calculations'!$L$9)*E81</f>
        <v>57.098682404999998</v>
      </c>
      <c r="S81" s="164">
        <f>(1-'Solar Derate Calculations'!$L$10)*F81</f>
        <v>110.72619549000001</v>
      </c>
      <c r="T81" s="164">
        <f>(1-'Solar Derate Calculations'!$L$11)*G81</f>
        <v>135.91150585</v>
      </c>
      <c r="U81" s="164">
        <f>(1-'Solar Derate Calculations'!$L$12)*H81</f>
        <v>162.91740419999999</v>
      </c>
      <c r="V81" s="164">
        <f>(1-'Solar Derate Calculations'!$L$13)*I81</f>
        <v>166.63891599999999</v>
      </c>
      <c r="W81" s="164">
        <f>(1-'Solar Derate Calculations'!$L$14)*J81</f>
        <v>144.07482909999999</v>
      </c>
      <c r="X81" s="164">
        <f>(1-'Solar Derate Calculations'!$L$15)*K81</f>
        <v>125.613266</v>
      </c>
      <c r="Y81" s="164">
        <f>(1-'Solar Derate Calculations'!$L$16)*L81</f>
        <v>111.8179932</v>
      </c>
      <c r="Z81" s="164">
        <f>(1-'Solar Derate Calculations'!$L$17)*M81</f>
        <v>92.386756899999995</v>
      </c>
      <c r="AA81" s="164">
        <f>(1-'Solar Derate Calculations'!$L$18)*N81</f>
        <v>64.787489320999995</v>
      </c>
      <c r="AB81" s="164">
        <f>(1-'Solar Derate Calculations'!$L$19)*O81</f>
        <v>46.343631362499998</v>
      </c>
      <c r="AC81" s="168">
        <f t="shared" si="1"/>
        <v>1272.439628011</v>
      </c>
      <c r="AD81" s="164">
        <f>(1-'Solar Derate Calculations'!$K$8)*D81</f>
        <v>15.9185171125</v>
      </c>
      <c r="AE81" s="164">
        <f>(1-'Solar Derate Calculations'!$K$9)*E81</f>
        <v>19.032894134999999</v>
      </c>
      <c r="AF81" s="164">
        <f>(1-'Solar Derate Calculations'!$K$10)*F81</f>
        <v>61.514553050000004</v>
      </c>
      <c r="AG81" s="164">
        <f>(1-'Solar Derate Calculations'!$K$11)*G81</f>
        <v>92.992082949999997</v>
      </c>
      <c r="AH81" s="164">
        <f>(1-'Solar Derate Calculations'!$K$12)*H81</f>
        <v>162.91740419999999</v>
      </c>
      <c r="AI81" s="164">
        <f>(1-'Solar Derate Calculations'!$K$13)*I81</f>
        <v>166.63891599999999</v>
      </c>
      <c r="AJ81" s="164">
        <f>(1-'Solar Derate Calculations'!$K$14)*J81</f>
        <v>144.07482909999999</v>
      </c>
      <c r="AK81" s="164">
        <f>(1-'Solar Derate Calculations'!$K$15)*K81</f>
        <v>125.613266</v>
      </c>
      <c r="AL81" s="164">
        <f>(1-'Solar Derate Calculations'!$K$16)*L81</f>
        <v>111.8179932</v>
      </c>
      <c r="AM81" s="164">
        <f>(1-'Solar Derate Calculations'!$K$17)*M81</f>
        <v>92.386756899999995</v>
      </c>
      <c r="AN81" s="164">
        <f>(1-'Solar Derate Calculations'!$K$18)*N81</f>
        <v>64.787489320999995</v>
      </c>
      <c r="AO81" s="169">
        <f>(1-'Solar Derate Calculations'!$K$19)*O81</f>
        <v>35.439247512500003</v>
      </c>
      <c r="AP81" s="168">
        <f t="shared" si="2"/>
        <v>1093.1339494810002</v>
      </c>
    </row>
    <row r="82" spans="2:42">
      <c r="B82" s="149" t="str">
        <f>B81</f>
        <v>S</v>
      </c>
      <c r="C82" s="152">
        <v>1</v>
      </c>
      <c r="D82" s="162">
        <v>72.739448550000006</v>
      </c>
      <c r="E82" s="162">
        <v>82.843200679999995</v>
      </c>
      <c r="F82" s="162">
        <v>129.47607421999999</v>
      </c>
      <c r="G82" s="162">
        <v>146.59384155000001</v>
      </c>
      <c r="H82" s="162">
        <v>164.22315979000001</v>
      </c>
      <c r="I82" s="162">
        <v>166.61813354</v>
      </c>
      <c r="J82" s="162">
        <v>144.63636779999999</v>
      </c>
      <c r="K82" s="162">
        <v>127.57175445999999</v>
      </c>
      <c r="L82" s="162">
        <v>116.47861481</v>
      </c>
      <c r="M82" s="162">
        <v>100.21034241</v>
      </c>
      <c r="N82" s="162">
        <v>77.06655121</v>
      </c>
      <c r="O82" s="162">
        <v>62.627681729999999</v>
      </c>
      <c r="P82" s="163">
        <f t="shared" si="7"/>
        <v>1391.0851707500001</v>
      </c>
      <c r="Q82" s="164">
        <f>(1-'Solar Derate Calculations'!$L$8)*D82</f>
        <v>61.828531267500004</v>
      </c>
      <c r="R82" s="164">
        <f>(1-'Solar Derate Calculations'!$L$9)*E82</f>
        <v>62.132400509999997</v>
      </c>
      <c r="S82" s="164">
        <f>(1-'Solar Derate Calculations'!$L$10)*F82</f>
        <v>116.528466798</v>
      </c>
      <c r="T82" s="164">
        <f>(1-'Solar Derate Calculations'!$L$11)*G82</f>
        <v>139.26414947250001</v>
      </c>
      <c r="U82" s="164">
        <f>(1-'Solar Derate Calculations'!$L$12)*H82</f>
        <v>164.22315979000001</v>
      </c>
      <c r="V82" s="164">
        <f>(1-'Solar Derate Calculations'!$L$13)*I82</f>
        <v>166.61813354</v>
      </c>
      <c r="W82" s="164">
        <f>(1-'Solar Derate Calculations'!$L$14)*J82</f>
        <v>144.63636779999999</v>
      </c>
      <c r="X82" s="164">
        <f>(1-'Solar Derate Calculations'!$L$15)*K82</f>
        <v>127.57175445999999</v>
      </c>
      <c r="Y82" s="164">
        <f>(1-'Solar Derate Calculations'!$L$16)*L82</f>
        <v>116.47861481</v>
      </c>
      <c r="Z82" s="164">
        <f>(1-'Solar Derate Calculations'!$L$17)*M82</f>
        <v>100.21034241</v>
      </c>
      <c r="AA82" s="164">
        <f>(1-'Solar Derate Calculations'!$L$18)*N82</f>
        <v>73.213223649499994</v>
      </c>
      <c r="AB82" s="164">
        <f>(1-'Solar Derate Calculations'!$L$19)*O82</f>
        <v>53.233529470499995</v>
      </c>
      <c r="AC82" s="168">
        <f t="shared" si="1"/>
        <v>1325.938673978</v>
      </c>
      <c r="AD82" s="164">
        <f>(1-'Solar Derate Calculations'!$K$8)*D82</f>
        <v>18.184862137500001</v>
      </c>
      <c r="AE82" s="164">
        <f>(1-'Solar Derate Calculations'!$K$9)*E82</f>
        <v>20.710800169999999</v>
      </c>
      <c r="AF82" s="164">
        <f>(1-'Solar Derate Calculations'!$K$10)*F82</f>
        <v>64.738037109999993</v>
      </c>
      <c r="AG82" s="164">
        <f>(1-'Solar Derate Calculations'!$K$11)*G82</f>
        <v>95.285997007500015</v>
      </c>
      <c r="AH82" s="164">
        <f>(1-'Solar Derate Calculations'!$K$12)*H82</f>
        <v>164.22315979000001</v>
      </c>
      <c r="AI82" s="164">
        <f>(1-'Solar Derate Calculations'!$K$13)*I82</f>
        <v>166.61813354</v>
      </c>
      <c r="AJ82" s="164">
        <f>(1-'Solar Derate Calculations'!$K$14)*J82</f>
        <v>144.63636779999999</v>
      </c>
      <c r="AK82" s="164">
        <f>(1-'Solar Derate Calculations'!$K$15)*K82</f>
        <v>127.57175445999999</v>
      </c>
      <c r="AL82" s="164">
        <f>(1-'Solar Derate Calculations'!$K$16)*L82</f>
        <v>116.47861481</v>
      </c>
      <c r="AM82" s="164">
        <f>(1-'Solar Derate Calculations'!$K$17)*M82</f>
        <v>100.21034241</v>
      </c>
      <c r="AN82" s="164">
        <f>(1-'Solar Derate Calculations'!$K$18)*N82</f>
        <v>73.213223649499994</v>
      </c>
      <c r="AO82" s="169">
        <f>(1-'Solar Derate Calculations'!$K$19)*O82</f>
        <v>40.7079931245</v>
      </c>
      <c r="AP82" s="168">
        <f t="shared" si="2"/>
        <v>1132.579286009</v>
      </c>
    </row>
    <row r="83" spans="2:42">
      <c r="B83" s="149" t="str">
        <f t="shared" ref="B83:B93" si="9">B82</f>
        <v>S</v>
      </c>
      <c r="C83" s="152">
        <v>2</v>
      </c>
      <c r="D83" s="162">
        <v>81.05579376</v>
      </c>
      <c r="E83" s="162">
        <v>88.870422360000006</v>
      </c>
      <c r="F83" s="162">
        <v>135.03773498999999</v>
      </c>
      <c r="G83" s="162">
        <v>149.30104065</v>
      </c>
      <c r="H83" s="162">
        <v>164.7419281</v>
      </c>
      <c r="I83" s="162">
        <v>165.83602905000001</v>
      </c>
      <c r="J83" s="162">
        <v>144.53965758999999</v>
      </c>
      <c r="K83" s="162">
        <v>128.88751221000001</v>
      </c>
      <c r="L83" s="162">
        <v>120.40817260999999</v>
      </c>
      <c r="M83" s="162">
        <v>107.19989013999999</v>
      </c>
      <c r="N83" s="162">
        <v>85.20018005</v>
      </c>
      <c r="O83" s="162">
        <v>70.103561400000004</v>
      </c>
      <c r="P83" s="163">
        <f t="shared" si="7"/>
        <v>1441.1819229099999</v>
      </c>
      <c r="Q83" s="164">
        <f>(1-'Solar Derate Calculations'!$L$8)*D83</f>
        <v>68.897424696000002</v>
      </c>
      <c r="R83" s="164">
        <f>(1-'Solar Derate Calculations'!$L$9)*E83</f>
        <v>66.652816770000001</v>
      </c>
      <c r="S83" s="164">
        <f>(1-'Solar Derate Calculations'!$L$10)*F83</f>
        <v>121.533961491</v>
      </c>
      <c r="T83" s="164">
        <f>(1-'Solar Derate Calculations'!$L$11)*G83</f>
        <v>141.83598861749999</v>
      </c>
      <c r="U83" s="164">
        <f>(1-'Solar Derate Calculations'!$L$12)*H83</f>
        <v>164.7419281</v>
      </c>
      <c r="V83" s="164">
        <f>(1-'Solar Derate Calculations'!$L$13)*I83</f>
        <v>165.83602905000001</v>
      </c>
      <c r="W83" s="164">
        <f>(1-'Solar Derate Calculations'!$L$14)*J83</f>
        <v>144.53965758999999</v>
      </c>
      <c r="X83" s="164">
        <f>(1-'Solar Derate Calculations'!$L$15)*K83</f>
        <v>128.88751221000001</v>
      </c>
      <c r="Y83" s="164">
        <f>(1-'Solar Derate Calculations'!$L$16)*L83</f>
        <v>120.40817260999999</v>
      </c>
      <c r="Z83" s="164">
        <f>(1-'Solar Derate Calculations'!$L$17)*M83</f>
        <v>107.19989013999999</v>
      </c>
      <c r="AA83" s="164">
        <f>(1-'Solar Derate Calculations'!$L$18)*N83</f>
        <v>80.940171047500002</v>
      </c>
      <c r="AB83" s="164">
        <f>(1-'Solar Derate Calculations'!$L$19)*O83</f>
        <v>59.588027189999998</v>
      </c>
      <c r="AC83" s="168">
        <f t="shared" si="1"/>
        <v>1371.061579512</v>
      </c>
      <c r="AD83" s="164">
        <f>(1-'Solar Derate Calculations'!$K$8)*D83</f>
        <v>20.26394844</v>
      </c>
      <c r="AE83" s="164">
        <f>(1-'Solar Derate Calculations'!$K$9)*E83</f>
        <v>22.217605590000002</v>
      </c>
      <c r="AF83" s="164">
        <f>(1-'Solar Derate Calculations'!$K$10)*F83</f>
        <v>67.518867494999995</v>
      </c>
      <c r="AG83" s="164">
        <f>(1-'Solar Derate Calculations'!$K$11)*G83</f>
        <v>97.045676422500009</v>
      </c>
      <c r="AH83" s="164">
        <f>(1-'Solar Derate Calculations'!$K$12)*H83</f>
        <v>164.7419281</v>
      </c>
      <c r="AI83" s="164">
        <f>(1-'Solar Derate Calculations'!$K$13)*I83</f>
        <v>165.83602905000001</v>
      </c>
      <c r="AJ83" s="164">
        <f>(1-'Solar Derate Calculations'!$K$14)*J83</f>
        <v>144.53965758999999</v>
      </c>
      <c r="AK83" s="164">
        <f>(1-'Solar Derate Calculations'!$K$15)*K83</f>
        <v>128.88751221000001</v>
      </c>
      <c r="AL83" s="164">
        <f>(1-'Solar Derate Calculations'!$K$16)*L83</f>
        <v>120.40817260999999</v>
      </c>
      <c r="AM83" s="164">
        <f>(1-'Solar Derate Calculations'!$K$17)*M83</f>
        <v>107.19989013999999</v>
      </c>
      <c r="AN83" s="164">
        <f>(1-'Solar Derate Calculations'!$K$18)*N83</f>
        <v>80.940171047500002</v>
      </c>
      <c r="AO83" s="169">
        <f>(1-'Solar Derate Calculations'!$K$19)*O83</f>
        <v>45.567314910000007</v>
      </c>
      <c r="AP83" s="168">
        <f t="shared" si="2"/>
        <v>1165.1667736050001</v>
      </c>
    </row>
    <row r="84" spans="2:42">
      <c r="B84" s="149" t="str">
        <f t="shared" si="9"/>
        <v>S</v>
      </c>
      <c r="C84" s="152">
        <v>3</v>
      </c>
      <c r="D84" s="162">
        <v>88.493858340000003</v>
      </c>
      <c r="E84" s="162">
        <v>94.157875059999995</v>
      </c>
      <c r="F84" s="162">
        <v>139.66571045000001</v>
      </c>
      <c r="G84" s="162">
        <v>151.2124939</v>
      </c>
      <c r="H84" s="162">
        <v>164.53466796999999</v>
      </c>
      <c r="I84" s="162">
        <v>164.39204407</v>
      </c>
      <c r="J84" s="162">
        <v>143.86152648999999</v>
      </c>
      <c r="K84" s="162">
        <v>129.59393310999999</v>
      </c>
      <c r="L84" s="162">
        <v>123.60075378000001</v>
      </c>
      <c r="M84" s="162">
        <v>113.29922485</v>
      </c>
      <c r="N84" s="162">
        <v>92.474571229999995</v>
      </c>
      <c r="O84" s="162">
        <v>76.817863459999998</v>
      </c>
      <c r="P84" s="163">
        <f t="shared" si="7"/>
        <v>1482.1045227100001</v>
      </c>
      <c r="Q84" s="164">
        <f>(1-'Solar Derate Calculations'!$L$8)*D84</f>
        <v>75.219779588999998</v>
      </c>
      <c r="R84" s="164">
        <f>(1-'Solar Derate Calculations'!$L$9)*E84</f>
        <v>70.618406295</v>
      </c>
      <c r="S84" s="164">
        <f>(1-'Solar Derate Calculations'!$L$10)*F84</f>
        <v>125.69913940500001</v>
      </c>
      <c r="T84" s="164">
        <f>(1-'Solar Derate Calculations'!$L$11)*G84</f>
        <v>143.651869205</v>
      </c>
      <c r="U84" s="164">
        <f>(1-'Solar Derate Calculations'!$L$12)*H84</f>
        <v>164.53466796999999</v>
      </c>
      <c r="V84" s="164">
        <f>(1-'Solar Derate Calculations'!$L$13)*I84</f>
        <v>164.39204407</v>
      </c>
      <c r="W84" s="164">
        <f>(1-'Solar Derate Calculations'!$L$14)*J84</f>
        <v>143.86152648999999</v>
      </c>
      <c r="X84" s="164">
        <f>(1-'Solar Derate Calculations'!$L$15)*K84</f>
        <v>129.59393310999999</v>
      </c>
      <c r="Y84" s="164">
        <f>(1-'Solar Derate Calculations'!$L$16)*L84</f>
        <v>123.60075378000001</v>
      </c>
      <c r="Z84" s="164">
        <f>(1-'Solar Derate Calculations'!$L$17)*M84</f>
        <v>113.29922485</v>
      </c>
      <c r="AA84" s="164">
        <f>(1-'Solar Derate Calculations'!$L$18)*N84</f>
        <v>87.850842668499993</v>
      </c>
      <c r="AB84" s="164">
        <f>(1-'Solar Derate Calculations'!$L$19)*O84</f>
        <v>65.295183940999991</v>
      </c>
      <c r="AC84" s="168">
        <f t="shared" si="1"/>
        <v>1407.6173713735</v>
      </c>
      <c r="AD84" s="164">
        <f>(1-'Solar Derate Calculations'!$K$8)*D84</f>
        <v>22.123464585000001</v>
      </c>
      <c r="AE84" s="164">
        <f>(1-'Solar Derate Calculations'!$K$9)*E84</f>
        <v>23.539468764999999</v>
      </c>
      <c r="AF84" s="164">
        <f>(1-'Solar Derate Calculations'!$K$10)*F84</f>
        <v>69.832855225000003</v>
      </c>
      <c r="AG84" s="164">
        <f>(1-'Solar Derate Calculations'!$K$11)*G84</f>
        <v>98.288121035000003</v>
      </c>
      <c r="AH84" s="164">
        <f>(1-'Solar Derate Calculations'!$K$12)*H84</f>
        <v>164.53466796999999</v>
      </c>
      <c r="AI84" s="164">
        <f>(1-'Solar Derate Calculations'!$K$13)*I84</f>
        <v>164.39204407</v>
      </c>
      <c r="AJ84" s="164">
        <f>(1-'Solar Derate Calculations'!$K$14)*J84</f>
        <v>143.86152648999999</v>
      </c>
      <c r="AK84" s="164">
        <f>(1-'Solar Derate Calculations'!$K$15)*K84</f>
        <v>129.59393310999999</v>
      </c>
      <c r="AL84" s="164">
        <f>(1-'Solar Derate Calculations'!$K$16)*L84</f>
        <v>123.60075378000001</v>
      </c>
      <c r="AM84" s="164">
        <f>(1-'Solar Derate Calculations'!$K$17)*M84</f>
        <v>113.29922485</v>
      </c>
      <c r="AN84" s="164">
        <f>(1-'Solar Derate Calculations'!$K$18)*N84</f>
        <v>87.850842668499993</v>
      </c>
      <c r="AO84" s="169">
        <f>(1-'Solar Derate Calculations'!$K$19)*O84</f>
        <v>49.931611248999999</v>
      </c>
      <c r="AP84" s="168">
        <f t="shared" si="2"/>
        <v>1190.8485137975001</v>
      </c>
    </row>
    <row r="85" spans="2:42">
      <c r="B85" s="149" t="str">
        <f t="shared" si="9"/>
        <v>S</v>
      </c>
      <c r="C85" s="152">
        <v>4</v>
      </c>
      <c r="D85" s="162">
        <v>94.984695430000002</v>
      </c>
      <c r="E85" s="162">
        <v>98.679870609999995</v>
      </c>
      <c r="F85" s="162">
        <v>143.30575562000001</v>
      </c>
      <c r="G85" s="162">
        <v>152.39686584</v>
      </c>
      <c r="H85" s="162">
        <v>163.73774718999999</v>
      </c>
      <c r="I85" s="162">
        <v>162.45271301</v>
      </c>
      <c r="J85" s="162">
        <v>142.70361328000001</v>
      </c>
      <c r="K85" s="162">
        <v>129.74552917</v>
      </c>
      <c r="L85" s="162">
        <v>126.07640839</v>
      </c>
      <c r="M85" s="162">
        <v>118.48545074</v>
      </c>
      <c r="N85" s="162">
        <v>98.820579530000003</v>
      </c>
      <c r="O85" s="162">
        <v>82.698150630000001</v>
      </c>
      <c r="P85" s="163">
        <f t="shared" si="7"/>
        <v>1514.0873794400002</v>
      </c>
      <c r="Q85" s="164">
        <f>(1-'Solar Derate Calculations'!$L$8)*D85</f>
        <v>80.736991115500004</v>
      </c>
      <c r="R85" s="164">
        <f>(1-'Solar Derate Calculations'!$L$9)*E85</f>
        <v>74.009902957500003</v>
      </c>
      <c r="S85" s="164">
        <f>(1-'Solar Derate Calculations'!$L$10)*F85</f>
        <v>128.97518005800001</v>
      </c>
      <c r="T85" s="164">
        <f>(1-'Solar Derate Calculations'!$L$11)*G85</f>
        <v>144.77702254799999</v>
      </c>
      <c r="U85" s="164">
        <f>(1-'Solar Derate Calculations'!$L$12)*H85</f>
        <v>163.73774718999999</v>
      </c>
      <c r="V85" s="164">
        <f>(1-'Solar Derate Calculations'!$L$13)*I85</f>
        <v>162.45271301</v>
      </c>
      <c r="W85" s="164">
        <f>(1-'Solar Derate Calculations'!$L$14)*J85</f>
        <v>142.70361328000001</v>
      </c>
      <c r="X85" s="164">
        <f>(1-'Solar Derate Calculations'!$L$15)*K85</f>
        <v>129.74552917</v>
      </c>
      <c r="Y85" s="164">
        <f>(1-'Solar Derate Calculations'!$L$16)*L85</f>
        <v>126.07640839</v>
      </c>
      <c r="Z85" s="164">
        <f>(1-'Solar Derate Calculations'!$L$17)*M85</f>
        <v>118.48545074</v>
      </c>
      <c r="AA85" s="164">
        <f>(1-'Solar Derate Calculations'!$L$18)*N85</f>
        <v>93.879550553499996</v>
      </c>
      <c r="AB85" s="164">
        <f>(1-'Solar Derate Calculations'!$L$19)*O85</f>
        <v>70.2934280355</v>
      </c>
      <c r="AC85" s="168">
        <f t="shared" si="1"/>
        <v>1435.8735370480001</v>
      </c>
      <c r="AD85" s="164">
        <f>(1-'Solar Derate Calculations'!$K$8)*D85</f>
        <v>23.746173857500001</v>
      </c>
      <c r="AE85" s="164">
        <f>(1-'Solar Derate Calculations'!$K$9)*E85</f>
        <v>24.669967652499999</v>
      </c>
      <c r="AF85" s="164">
        <f>(1-'Solar Derate Calculations'!$K$10)*F85</f>
        <v>71.652877810000007</v>
      </c>
      <c r="AG85" s="164">
        <f>(1-'Solar Derate Calculations'!$K$11)*G85</f>
        <v>99.057962796000012</v>
      </c>
      <c r="AH85" s="164">
        <f>(1-'Solar Derate Calculations'!$K$12)*H85</f>
        <v>163.73774718999999</v>
      </c>
      <c r="AI85" s="164">
        <f>(1-'Solar Derate Calculations'!$K$13)*I85</f>
        <v>162.45271301</v>
      </c>
      <c r="AJ85" s="164">
        <f>(1-'Solar Derate Calculations'!$K$14)*J85</f>
        <v>142.70361328000001</v>
      </c>
      <c r="AK85" s="164">
        <f>(1-'Solar Derate Calculations'!$K$15)*K85</f>
        <v>129.74552917</v>
      </c>
      <c r="AL85" s="164">
        <f>(1-'Solar Derate Calculations'!$K$16)*L85</f>
        <v>126.07640839</v>
      </c>
      <c r="AM85" s="164">
        <f>(1-'Solar Derate Calculations'!$K$17)*M85</f>
        <v>118.48545074</v>
      </c>
      <c r="AN85" s="164">
        <f>(1-'Solar Derate Calculations'!$K$18)*N85</f>
        <v>93.879550553499996</v>
      </c>
      <c r="AO85" s="169">
        <f>(1-'Solar Derate Calculations'!$K$19)*O85</f>
        <v>53.753797909500001</v>
      </c>
      <c r="AP85" s="168">
        <f t="shared" si="2"/>
        <v>1209.9617923589999</v>
      </c>
    </row>
    <row r="86" spans="2:42">
      <c r="B86" s="149" t="str">
        <f t="shared" si="9"/>
        <v>S</v>
      </c>
      <c r="C86" s="152">
        <v>5</v>
      </c>
      <c r="D86" s="162">
        <v>100.5920639</v>
      </c>
      <c r="E86" s="162">
        <v>102.49819946</v>
      </c>
      <c r="F86" s="162">
        <v>146.05621338</v>
      </c>
      <c r="G86" s="162">
        <v>152.91146850999999</v>
      </c>
      <c r="H86" s="162">
        <v>162.43412781000001</v>
      </c>
      <c r="I86" s="162">
        <v>160.07376099000001</v>
      </c>
      <c r="J86" s="162">
        <v>141.09408568999999</v>
      </c>
      <c r="K86" s="162">
        <v>129.41047667999999</v>
      </c>
      <c r="L86" s="162">
        <v>127.91012573</v>
      </c>
      <c r="M86" s="162">
        <v>122.83527374000001</v>
      </c>
      <c r="N86" s="162">
        <v>104.29825592</v>
      </c>
      <c r="O86" s="162">
        <v>87.795982359999996</v>
      </c>
      <c r="P86" s="163">
        <f t="shared" si="7"/>
        <v>1537.9100341699996</v>
      </c>
      <c r="Q86" s="164">
        <f>(1-'Solar Derate Calculations'!$L$8)*D86</f>
        <v>85.503254314999992</v>
      </c>
      <c r="R86" s="164">
        <f>(1-'Solar Derate Calculations'!$L$9)*E86</f>
        <v>76.873649594999989</v>
      </c>
      <c r="S86" s="164">
        <f>(1-'Solar Derate Calculations'!$L$10)*F86</f>
        <v>131.45059204200001</v>
      </c>
      <c r="T86" s="164">
        <f>(1-'Solar Derate Calculations'!$L$11)*G86</f>
        <v>145.26589508449999</v>
      </c>
      <c r="U86" s="164">
        <f>(1-'Solar Derate Calculations'!$L$12)*H86</f>
        <v>162.43412781000001</v>
      </c>
      <c r="V86" s="164">
        <f>(1-'Solar Derate Calculations'!$L$13)*I86</f>
        <v>160.07376099000001</v>
      </c>
      <c r="W86" s="164">
        <f>(1-'Solar Derate Calculations'!$L$14)*J86</f>
        <v>141.09408568999999</v>
      </c>
      <c r="X86" s="164">
        <f>(1-'Solar Derate Calculations'!$L$15)*K86</f>
        <v>129.41047667999999</v>
      </c>
      <c r="Y86" s="164">
        <f>(1-'Solar Derate Calculations'!$L$16)*L86</f>
        <v>127.91012573</v>
      </c>
      <c r="Z86" s="164">
        <f>(1-'Solar Derate Calculations'!$L$17)*M86</f>
        <v>122.83527374000001</v>
      </c>
      <c r="AA86" s="164">
        <f>(1-'Solar Derate Calculations'!$L$18)*N86</f>
        <v>99.083343123999995</v>
      </c>
      <c r="AB86" s="164">
        <f>(1-'Solar Derate Calculations'!$L$19)*O86</f>
        <v>74.626585005999999</v>
      </c>
      <c r="AC86" s="168">
        <f t="shared" si="1"/>
        <v>1456.5611698064997</v>
      </c>
      <c r="AD86" s="164">
        <f>(1-'Solar Derate Calculations'!$K$8)*D86</f>
        <v>25.148015975</v>
      </c>
      <c r="AE86" s="164">
        <f>(1-'Solar Derate Calculations'!$K$9)*E86</f>
        <v>25.624549864999999</v>
      </c>
      <c r="AF86" s="164">
        <f>(1-'Solar Derate Calculations'!$K$10)*F86</f>
        <v>73.028106690000001</v>
      </c>
      <c r="AG86" s="164">
        <f>(1-'Solar Derate Calculations'!$K$11)*G86</f>
        <v>99.392454531499993</v>
      </c>
      <c r="AH86" s="164">
        <f>(1-'Solar Derate Calculations'!$K$12)*H86</f>
        <v>162.43412781000001</v>
      </c>
      <c r="AI86" s="164">
        <f>(1-'Solar Derate Calculations'!$K$13)*I86</f>
        <v>160.07376099000001</v>
      </c>
      <c r="AJ86" s="164">
        <f>(1-'Solar Derate Calculations'!$K$14)*J86</f>
        <v>141.09408568999999</v>
      </c>
      <c r="AK86" s="164">
        <f>(1-'Solar Derate Calculations'!$K$15)*K86</f>
        <v>129.41047667999999</v>
      </c>
      <c r="AL86" s="164">
        <f>(1-'Solar Derate Calculations'!$K$16)*L86</f>
        <v>127.91012573</v>
      </c>
      <c r="AM86" s="164">
        <f>(1-'Solar Derate Calculations'!$K$17)*M86</f>
        <v>122.83527374000001</v>
      </c>
      <c r="AN86" s="164">
        <f>(1-'Solar Derate Calculations'!$K$18)*N86</f>
        <v>99.083343123999995</v>
      </c>
      <c r="AO86" s="169">
        <f>(1-'Solar Derate Calculations'!$K$19)*O86</f>
        <v>57.067388534000003</v>
      </c>
      <c r="AP86" s="168">
        <f t="shared" si="2"/>
        <v>1223.1017093595001</v>
      </c>
    </row>
    <row r="87" spans="2:42">
      <c r="B87" s="149" t="str">
        <f t="shared" si="9"/>
        <v>S</v>
      </c>
      <c r="C87" s="152">
        <v>6</v>
      </c>
      <c r="D87" s="162">
        <v>105.35521697999999</v>
      </c>
      <c r="E87" s="162">
        <v>105.63487244</v>
      </c>
      <c r="F87" s="162">
        <v>148.03201293999999</v>
      </c>
      <c r="G87" s="162">
        <v>152.87767029</v>
      </c>
      <c r="H87" s="162">
        <v>160.69515991</v>
      </c>
      <c r="I87" s="162">
        <v>157.36611937999999</v>
      </c>
      <c r="J87" s="162">
        <v>139.1287384</v>
      </c>
      <c r="K87" s="162">
        <v>128.67472839000001</v>
      </c>
      <c r="L87" s="162">
        <v>129.16865540000001</v>
      </c>
      <c r="M87" s="162">
        <v>126.40261078</v>
      </c>
      <c r="N87" s="162">
        <v>108.94390106</v>
      </c>
      <c r="O87" s="162">
        <v>92.142013550000001</v>
      </c>
      <c r="P87" s="163">
        <f t="shared" si="7"/>
        <v>1554.4216995199999</v>
      </c>
      <c r="Q87" s="164">
        <f>(1-'Solar Derate Calculations'!$L$8)*D87</f>
        <v>89.551934433</v>
      </c>
      <c r="R87" s="164">
        <f>(1-'Solar Derate Calculations'!$L$9)*E87</f>
        <v>79.22615433</v>
      </c>
      <c r="S87" s="164">
        <f>(1-'Solar Derate Calculations'!$L$10)*F87</f>
        <v>133.228811646</v>
      </c>
      <c r="T87" s="164">
        <f>(1-'Solar Derate Calculations'!$L$11)*G87</f>
        <v>145.23378677549999</v>
      </c>
      <c r="U87" s="164">
        <f>(1-'Solar Derate Calculations'!$L$12)*H87</f>
        <v>160.69515991</v>
      </c>
      <c r="V87" s="164">
        <f>(1-'Solar Derate Calculations'!$L$13)*I87</f>
        <v>157.36611937999999</v>
      </c>
      <c r="W87" s="164">
        <f>(1-'Solar Derate Calculations'!$L$14)*J87</f>
        <v>139.1287384</v>
      </c>
      <c r="X87" s="164">
        <f>(1-'Solar Derate Calculations'!$L$15)*K87</f>
        <v>128.67472839000001</v>
      </c>
      <c r="Y87" s="164">
        <f>(1-'Solar Derate Calculations'!$L$16)*L87</f>
        <v>129.16865540000001</v>
      </c>
      <c r="Z87" s="164">
        <f>(1-'Solar Derate Calculations'!$L$17)*M87</f>
        <v>126.40261078</v>
      </c>
      <c r="AA87" s="164">
        <f>(1-'Solar Derate Calculations'!$L$18)*N87</f>
        <v>103.496706007</v>
      </c>
      <c r="AB87" s="164">
        <f>(1-'Solar Derate Calculations'!$L$19)*O87</f>
        <v>78.320711517500001</v>
      </c>
      <c r="AC87" s="168">
        <f t="shared" si="1"/>
        <v>1470.4941169690001</v>
      </c>
      <c r="AD87" s="164">
        <f>(1-'Solar Derate Calculations'!$K$8)*D87</f>
        <v>26.338804244999999</v>
      </c>
      <c r="AE87" s="164">
        <f>(1-'Solar Derate Calculations'!$K$9)*E87</f>
        <v>26.408718109999999</v>
      </c>
      <c r="AF87" s="164">
        <f>(1-'Solar Derate Calculations'!$K$10)*F87</f>
        <v>74.016006469999994</v>
      </c>
      <c r="AG87" s="164">
        <f>(1-'Solar Derate Calculations'!$K$11)*G87</f>
        <v>99.370485688499997</v>
      </c>
      <c r="AH87" s="164">
        <f>(1-'Solar Derate Calculations'!$K$12)*H87</f>
        <v>160.69515991</v>
      </c>
      <c r="AI87" s="164">
        <f>(1-'Solar Derate Calculations'!$K$13)*I87</f>
        <v>157.36611937999999</v>
      </c>
      <c r="AJ87" s="164">
        <f>(1-'Solar Derate Calculations'!$K$14)*J87</f>
        <v>139.1287384</v>
      </c>
      <c r="AK87" s="164">
        <f>(1-'Solar Derate Calculations'!$K$15)*K87</f>
        <v>128.67472839000001</v>
      </c>
      <c r="AL87" s="164">
        <f>(1-'Solar Derate Calculations'!$K$16)*L87</f>
        <v>129.16865540000001</v>
      </c>
      <c r="AM87" s="164">
        <f>(1-'Solar Derate Calculations'!$K$17)*M87</f>
        <v>126.40261078</v>
      </c>
      <c r="AN87" s="164">
        <f>(1-'Solar Derate Calculations'!$K$18)*N87</f>
        <v>103.496706007</v>
      </c>
      <c r="AO87" s="169">
        <f>(1-'Solar Derate Calculations'!$K$19)*O87</f>
        <v>59.892308807500001</v>
      </c>
      <c r="AP87" s="168">
        <f t="shared" si="2"/>
        <v>1230.9590415880002</v>
      </c>
    </row>
    <row r="88" spans="2:42">
      <c r="B88" s="149" t="str">
        <f t="shared" si="9"/>
        <v>S</v>
      </c>
      <c r="C88" s="152">
        <v>7</v>
      </c>
      <c r="D88" s="162">
        <v>109.35038757</v>
      </c>
      <c r="E88" s="162">
        <v>108.09880065999999</v>
      </c>
      <c r="F88" s="162">
        <v>149.35974121000001</v>
      </c>
      <c r="G88" s="162">
        <v>152.39540099999999</v>
      </c>
      <c r="H88" s="162">
        <v>158.61351013000001</v>
      </c>
      <c r="I88" s="162">
        <v>154.39862060999999</v>
      </c>
      <c r="J88" s="162">
        <v>136.91455078000001</v>
      </c>
      <c r="K88" s="162">
        <v>127.61856842</v>
      </c>
      <c r="L88" s="162">
        <v>129.93464660999999</v>
      </c>
      <c r="M88" s="162">
        <v>129.27072143999999</v>
      </c>
      <c r="N88" s="162">
        <v>112.83152771</v>
      </c>
      <c r="O88" s="162">
        <v>95.801864620000003</v>
      </c>
      <c r="P88" s="163">
        <f t="shared" si="7"/>
        <v>1564.5883407600002</v>
      </c>
      <c r="Q88" s="164">
        <f>(1-'Solar Derate Calculations'!$L$8)*D88</f>
        <v>92.947829434499994</v>
      </c>
      <c r="R88" s="164">
        <f>(1-'Solar Derate Calculations'!$L$9)*E88</f>
        <v>81.074100494999996</v>
      </c>
      <c r="S88" s="164">
        <f>(1-'Solar Derate Calculations'!$L$10)*F88</f>
        <v>134.42376708900002</v>
      </c>
      <c r="T88" s="164">
        <f>(1-'Solar Derate Calculations'!$L$11)*G88</f>
        <v>144.77563094999999</v>
      </c>
      <c r="U88" s="164">
        <f>(1-'Solar Derate Calculations'!$L$12)*H88</f>
        <v>158.61351013000001</v>
      </c>
      <c r="V88" s="164">
        <f>(1-'Solar Derate Calculations'!$L$13)*I88</f>
        <v>154.39862060999999</v>
      </c>
      <c r="W88" s="164">
        <f>(1-'Solar Derate Calculations'!$L$14)*J88</f>
        <v>136.91455078000001</v>
      </c>
      <c r="X88" s="164">
        <f>(1-'Solar Derate Calculations'!$L$15)*K88</f>
        <v>127.61856842</v>
      </c>
      <c r="Y88" s="164">
        <f>(1-'Solar Derate Calculations'!$L$16)*L88</f>
        <v>129.93464660999999</v>
      </c>
      <c r="Z88" s="164">
        <f>(1-'Solar Derate Calculations'!$L$17)*M88</f>
        <v>129.27072143999999</v>
      </c>
      <c r="AA88" s="164">
        <f>(1-'Solar Derate Calculations'!$L$18)*N88</f>
        <v>107.1899513245</v>
      </c>
      <c r="AB88" s="164">
        <f>(1-'Solar Derate Calculations'!$L$19)*O88</f>
        <v>81.431584927000003</v>
      </c>
      <c r="AC88" s="168">
        <f t="shared" si="1"/>
        <v>1478.59348221</v>
      </c>
      <c r="AD88" s="164">
        <f>(1-'Solar Derate Calculations'!$K$8)*D88</f>
        <v>27.337596892499999</v>
      </c>
      <c r="AE88" s="164">
        <f>(1-'Solar Derate Calculations'!$K$9)*E88</f>
        <v>27.024700164999999</v>
      </c>
      <c r="AF88" s="164">
        <f>(1-'Solar Derate Calculations'!$K$10)*F88</f>
        <v>74.679870605000005</v>
      </c>
      <c r="AG88" s="164">
        <f>(1-'Solar Derate Calculations'!$K$11)*G88</f>
        <v>99.057010649999995</v>
      </c>
      <c r="AH88" s="164">
        <f>(1-'Solar Derate Calculations'!$K$12)*H88</f>
        <v>158.61351013000001</v>
      </c>
      <c r="AI88" s="164">
        <f>(1-'Solar Derate Calculations'!$K$13)*I88</f>
        <v>154.39862060999999</v>
      </c>
      <c r="AJ88" s="164">
        <f>(1-'Solar Derate Calculations'!$K$14)*J88</f>
        <v>136.91455078000001</v>
      </c>
      <c r="AK88" s="164">
        <f>(1-'Solar Derate Calculations'!$K$15)*K88</f>
        <v>127.61856842</v>
      </c>
      <c r="AL88" s="164">
        <f>(1-'Solar Derate Calculations'!$K$16)*L88</f>
        <v>129.93464660999999</v>
      </c>
      <c r="AM88" s="164">
        <f>(1-'Solar Derate Calculations'!$K$17)*M88</f>
        <v>129.27072143999999</v>
      </c>
      <c r="AN88" s="164">
        <f>(1-'Solar Derate Calculations'!$K$18)*N88</f>
        <v>107.1899513245</v>
      </c>
      <c r="AO88" s="169">
        <f>(1-'Solar Derate Calculations'!$K$19)*O88</f>
        <v>62.271212003000002</v>
      </c>
      <c r="AP88" s="168">
        <f t="shared" si="2"/>
        <v>1234.3109596300001</v>
      </c>
    </row>
    <row r="89" spans="2:42">
      <c r="B89" s="149" t="str">
        <f t="shared" si="9"/>
        <v>S</v>
      </c>
      <c r="C89" s="152">
        <v>8</v>
      </c>
      <c r="D89" s="162">
        <v>112.63355255</v>
      </c>
      <c r="E89" s="162">
        <v>110.01811218</v>
      </c>
      <c r="F89" s="162">
        <v>150.21084594999999</v>
      </c>
      <c r="G89" s="162">
        <v>151.56735229</v>
      </c>
      <c r="H89" s="162">
        <v>156.28042603</v>
      </c>
      <c r="I89" s="162">
        <v>151.25280762</v>
      </c>
      <c r="J89" s="162">
        <v>134.52745056000001</v>
      </c>
      <c r="K89" s="162">
        <v>126.31180573</v>
      </c>
      <c r="L89" s="162">
        <v>130.29322815</v>
      </c>
      <c r="M89" s="162">
        <v>131.53698729999999</v>
      </c>
      <c r="N89" s="162">
        <v>116.05636597</v>
      </c>
      <c r="O89" s="162">
        <v>98.860427860000001</v>
      </c>
      <c r="P89" s="163">
        <f t="shared" si="7"/>
        <v>1569.54936219</v>
      </c>
      <c r="Q89" s="164">
        <f>(1-'Solar Derate Calculations'!$L$8)*D89</f>
        <v>95.7385196675</v>
      </c>
      <c r="R89" s="164">
        <f>(1-'Solar Derate Calculations'!$L$9)*E89</f>
        <v>82.513584135000002</v>
      </c>
      <c r="S89" s="164">
        <f>(1-'Solar Derate Calculations'!$L$10)*F89</f>
        <v>135.189761355</v>
      </c>
      <c r="T89" s="164">
        <f>(1-'Solar Derate Calculations'!$L$11)*G89</f>
        <v>143.98898467550001</v>
      </c>
      <c r="U89" s="164">
        <f>(1-'Solar Derate Calculations'!$L$12)*H89</f>
        <v>156.28042603</v>
      </c>
      <c r="V89" s="164">
        <f>(1-'Solar Derate Calculations'!$L$13)*I89</f>
        <v>151.25280762</v>
      </c>
      <c r="W89" s="164">
        <f>(1-'Solar Derate Calculations'!$L$14)*J89</f>
        <v>134.52745056000001</v>
      </c>
      <c r="X89" s="164">
        <f>(1-'Solar Derate Calculations'!$L$15)*K89</f>
        <v>126.31180573</v>
      </c>
      <c r="Y89" s="164">
        <f>(1-'Solar Derate Calculations'!$L$16)*L89</f>
        <v>130.29322815</v>
      </c>
      <c r="Z89" s="164">
        <f>(1-'Solar Derate Calculations'!$L$17)*M89</f>
        <v>131.53698729999999</v>
      </c>
      <c r="AA89" s="164">
        <f>(1-'Solar Derate Calculations'!$L$18)*N89</f>
        <v>110.2535476715</v>
      </c>
      <c r="AB89" s="164">
        <f>(1-'Solar Derate Calculations'!$L$19)*O89</f>
        <v>84.031363681000002</v>
      </c>
      <c r="AC89" s="168">
        <f t="shared" si="1"/>
        <v>1481.9184665754999</v>
      </c>
      <c r="AD89" s="164">
        <f>(1-'Solar Derate Calculations'!$K$8)*D89</f>
        <v>28.158388137500001</v>
      </c>
      <c r="AE89" s="164">
        <f>(1-'Solar Derate Calculations'!$K$9)*E89</f>
        <v>27.504528045000001</v>
      </c>
      <c r="AF89" s="164">
        <f>(1-'Solar Derate Calculations'!$K$10)*F89</f>
        <v>75.105422974999996</v>
      </c>
      <c r="AG89" s="164">
        <f>(1-'Solar Derate Calculations'!$K$11)*G89</f>
        <v>98.518778988500003</v>
      </c>
      <c r="AH89" s="164">
        <f>(1-'Solar Derate Calculations'!$K$12)*H89</f>
        <v>156.28042603</v>
      </c>
      <c r="AI89" s="164">
        <f>(1-'Solar Derate Calculations'!$K$13)*I89</f>
        <v>151.25280762</v>
      </c>
      <c r="AJ89" s="164">
        <f>(1-'Solar Derate Calculations'!$K$14)*J89</f>
        <v>134.52745056000001</v>
      </c>
      <c r="AK89" s="164">
        <f>(1-'Solar Derate Calculations'!$K$15)*K89</f>
        <v>126.31180573</v>
      </c>
      <c r="AL89" s="164">
        <f>(1-'Solar Derate Calculations'!$K$16)*L89</f>
        <v>130.29322815</v>
      </c>
      <c r="AM89" s="164">
        <f>(1-'Solar Derate Calculations'!$K$17)*M89</f>
        <v>131.53698729999999</v>
      </c>
      <c r="AN89" s="164">
        <f>(1-'Solar Derate Calculations'!$K$18)*N89</f>
        <v>110.2535476715</v>
      </c>
      <c r="AO89" s="169">
        <f>(1-'Solar Derate Calculations'!$K$19)*O89</f>
        <v>64.259278109000007</v>
      </c>
      <c r="AP89" s="168">
        <f t="shared" si="2"/>
        <v>1234.0026493165001</v>
      </c>
    </row>
    <row r="90" spans="2:42">
      <c r="B90" s="149" t="str">
        <f t="shared" si="9"/>
        <v>S</v>
      </c>
      <c r="C90" s="152">
        <v>9</v>
      </c>
      <c r="D90" s="162">
        <v>114.89056395999999</v>
      </c>
      <c r="E90" s="162">
        <v>111.25891113</v>
      </c>
      <c r="F90" s="162">
        <v>150.62432860999999</v>
      </c>
      <c r="G90" s="162">
        <v>150.67036438</v>
      </c>
      <c r="H90" s="162">
        <v>154.19232177999999</v>
      </c>
      <c r="I90" s="162">
        <v>148.53143310999999</v>
      </c>
      <c r="J90" s="162">
        <v>132.43640137</v>
      </c>
      <c r="K90" s="162">
        <v>125.0754776</v>
      </c>
      <c r="L90" s="162">
        <v>130.33735657</v>
      </c>
      <c r="M90" s="162">
        <v>133.04110718000001</v>
      </c>
      <c r="N90" s="162">
        <v>118.31720734</v>
      </c>
      <c r="O90" s="162">
        <v>101.02214813000001</v>
      </c>
      <c r="P90" s="163">
        <f t="shared" si="7"/>
        <v>1570.3976211599997</v>
      </c>
      <c r="Q90" s="164">
        <f>(1-'Solar Derate Calculations'!$L$8)*D90</f>
        <v>97.656979365999987</v>
      </c>
      <c r="R90" s="164">
        <f>(1-'Solar Derate Calculations'!$L$9)*E90</f>
        <v>83.444183347500001</v>
      </c>
      <c r="S90" s="164">
        <f>(1-'Solar Derate Calculations'!$L$10)*F90</f>
        <v>135.561895749</v>
      </c>
      <c r="T90" s="164">
        <f>(1-'Solar Derate Calculations'!$L$11)*G90</f>
        <v>143.13684616099999</v>
      </c>
      <c r="U90" s="164">
        <f>(1-'Solar Derate Calculations'!$L$12)*H90</f>
        <v>154.19232177999999</v>
      </c>
      <c r="V90" s="164">
        <f>(1-'Solar Derate Calculations'!$L$13)*I90</f>
        <v>148.53143310999999</v>
      </c>
      <c r="W90" s="164">
        <f>(1-'Solar Derate Calculations'!$L$14)*J90</f>
        <v>132.43640137</v>
      </c>
      <c r="X90" s="164">
        <f>(1-'Solar Derate Calculations'!$L$15)*K90</f>
        <v>125.0754776</v>
      </c>
      <c r="Y90" s="164">
        <f>(1-'Solar Derate Calculations'!$L$16)*L90</f>
        <v>130.33735657</v>
      </c>
      <c r="Z90" s="164">
        <f>(1-'Solar Derate Calculations'!$L$17)*M90</f>
        <v>133.04110718000001</v>
      </c>
      <c r="AA90" s="164">
        <f>(1-'Solar Derate Calculations'!$L$18)*N90</f>
        <v>112.40134697299999</v>
      </c>
      <c r="AB90" s="164">
        <f>(1-'Solar Derate Calculations'!$L$19)*O90</f>
        <v>85.868825910500007</v>
      </c>
      <c r="AC90" s="168">
        <f t="shared" si="1"/>
        <v>1481.6841751169998</v>
      </c>
      <c r="AD90" s="164">
        <f>(1-'Solar Derate Calculations'!$K$8)*D90</f>
        <v>28.722640989999999</v>
      </c>
      <c r="AE90" s="164">
        <f>(1-'Solar Derate Calculations'!$K$9)*E90</f>
        <v>27.8147277825</v>
      </c>
      <c r="AF90" s="164">
        <f>(1-'Solar Derate Calculations'!$K$10)*F90</f>
        <v>75.312164304999996</v>
      </c>
      <c r="AG90" s="164">
        <f>(1-'Solar Derate Calculations'!$K$11)*G90</f>
        <v>97.935736847000001</v>
      </c>
      <c r="AH90" s="164">
        <f>(1-'Solar Derate Calculations'!$K$12)*H90</f>
        <v>154.19232177999999</v>
      </c>
      <c r="AI90" s="164">
        <f>(1-'Solar Derate Calculations'!$K$13)*I90</f>
        <v>148.53143310999999</v>
      </c>
      <c r="AJ90" s="164">
        <f>(1-'Solar Derate Calculations'!$K$14)*J90</f>
        <v>132.43640137</v>
      </c>
      <c r="AK90" s="164">
        <f>(1-'Solar Derate Calculations'!$K$15)*K90</f>
        <v>125.0754776</v>
      </c>
      <c r="AL90" s="164">
        <f>(1-'Solar Derate Calculations'!$K$16)*L90</f>
        <v>130.33735657</v>
      </c>
      <c r="AM90" s="164">
        <f>(1-'Solar Derate Calculations'!$K$17)*M90</f>
        <v>133.04110718000001</v>
      </c>
      <c r="AN90" s="164">
        <f>(1-'Solar Derate Calculations'!$K$18)*N90</f>
        <v>112.40134697299999</v>
      </c>
      <c r="AO90" s="169">
        <f>(1-'Solar Derate Calculations'!$K$19)*O90</f>
        <v>65.6643962845</v>
      </c>
      <c r="AP90" s="168">
        <f t="shared" si="2"/>
        <v>1231.4651107920001</v>
      </c>
    </row>
    <row r="91" spans="2:42">
      <c r="B91" s="149" t="str">
        <f t="shared" si="9"/>
        <v>S</v>
      </c>
      <c r="C91" s="152">
        <v>10</v>
      </c>
      <c r="D91" s="162">
        <v>117.45523071</v>
      </c>
      <c r="E91" s="162">
        <v>112.56206512</v>
      </c>
      <c r="F91" s="162">
        <v>150.85809326</v>
      </c>
      <c r="G91" s="162">
        <v>149.19618224999999</v>
      </c>
      <c r="H91" s="162">
        <v>151.16923523</v>
      </c>
      <c r="I91" s="162">
        <v>144.71166991999999</v>
      </c>
      <c r="J91" s="162">
        <v>129.47077942000001</v>
      </c>
      <c r="K91" s="162">
        <v>123.21484375</v>
      </c>
      <c r="L91" s="162">
        <v>130.09130859000001</v>
      </c>
      <c r="M91" s="162">
        <v>134.63066101000001</v>
      </c>
      <c r="N91" s="162">
        <v>120.88056183</v>
      </c>
      <c r="O91" s="162">
        <v>103.50655365</v>
      </c>
      <c r="P91" s="163">
        <f t="shared" si="7"/>
        <v>1567.7471847400002</v>
      </c>
      <c r="Q91" s="164">
        <f>(1-'Solar Derate Calculations'!$L$8)*D91</f>
        <v>99.836946103499997</v>
      </c>
      <c r="R91" s="164">
        <f>(1-'Solar Derate Calculations'!$L$9)*E91</f>
        <v>84.42154884</v>
      </c>
      <c r="S91" s="164">
        <f>(1-'Solar Derate Calculations'!$L$10)*F91</f>
        <v>135.772283934</v>
      </c>
      <c r="T91" s="164">
        <f>(1-'Solar Derate Calculations'!$L$11)*G91</f>
        <v>141.73637313749998</v>
      </c>
      <c r="U91" s="164">
        <f>(1-'Solar Derate Calculations'!$L$12)*H91</f>
        <v>151.16923523</v>
      </c>
      <c r="V91" s="164">
        <f>(1-'Solar Derate Calculations'!$L$13)*I91</f>
        <v>144.71166991999999</v>
      </c>
      <c r="W91" s="164">
        <f>(1-'Solar Derate Calculations'!$L$14)*J91</f>
        <v>129.47077942000001</v>
      </c>
      <c r="X91" s="164">
        <f>(1-'Solar Derate Calculations'!$L$15)*K91</f>
        <v>123.21484375</v>
      </c>
      <c r="Y91" s="164">
        <f>(1-'Solar Derate Calculations'!$L$16)*L91</f>
        <v>130.09130859000001</v>
      </c>
      <c r="Z91" s="164">
        <f>(1-'Solar Derate Calculations'!$L$17)*M91</f>
        <v>134.63066101000001</v>
      </c>
      <c r="AA91" s="164">
        <f>(1-'Solar Derate Calculations'!$L$18)*N91</f>
        <v>114.83653373849999</v>
      </c>
      <c r="AB91" s="164">
        <f>(1-'Solar Derate Calculations'!$L$19)*O91</f>
        <v>87.980570602499995</v>
      </c>
      <c r="AC91" s="168">
        <f t="shared" si="1"/>
        <v>1477.872754276</v>
      </c>
      <c r="AD91" s="164">
        <f>(1-'Solar Derate Calculations'!$K$8)*D91</f>
        <v>29.363807677499999</v>
      </c>
      <c r="AE91" s="164">
        <f>(1-'Solar Derate Calculations'!$K$9)*E91</f>
        <v>28.14051628</v>
      </c>
      <c r="AF91" s="164">
        <f>(1-'Solar Derate Calculations'!$K$10)*F91</f>
        <v>75.429046630000002</v>
      </c>
      <c r="AG91" s="164">
        <f>(1-'Solar Derate Calculations'!$K$11)*G91</f>
        <v>96.977518462500001</v>
      </c>
      <c r="AH91" s="164">
        <f>(1-'Solar Derate Calculations'!$K$12)*H91</f>
        <v>151.16923523</v>
      </c>
      <c r="AI91" s="164">
        <f>(1-'Solar Derate Calculations'!$K$13)*I91</f>
        <v>144.71166991999999</v>
      </c>
      <c r="AJ91" s="164">
        <f>(1-'Solar Derate Calculations'!$K$14)*J91</f>
        <v>129.47077942000001</v>
      </c>
      <c r="AK91" s="164">
        <f>(1-'Solar Derate Calculations'!$K$15)*K91</f>
        <v>123.21484375</v>
      </c>
      <c r="AL91" s="164">
        <f>(1-'Solar Derate Calculations'!$K$16)*L91</f>
        <v>130.09130859000001</v>
      </c>
      <c r="AM91" s="164">
        <f>(1-'Solar Derate Calculations'!$K$17)*M91</f>
        <v>134.63066101000001</v>
      </c>
      <c r="AN91" s="164">
        <f>(1-'Solar Derate Calculations'!$K$18)*N91</f>
        <v>114.83653373849999</v>
      </c>
      <c r="AO91" s="169">
        <f>(1-'Solar Derate Calculations'!$K$19)*O91</f>
        <v>67.279259872500006</v>
      </c>
      <c r="AP91" s="168">
        <f t="shared" si="2"/>
        <v>1225.315180581</v>
      </c>
    </row>
    <row r="92" spans="2:42">
      <c r="B92" s="149" t="str">
        <f t="shared" si="9"/>
        <v>S</v>
      </c>
      <c r="C92" s="152">
        <v>11</v>
      </c>
      <c r="D92" s="162">
        <v>119.17926788</v>
      </c>
      <c r="E92" s="162">
        <v>113.36889648</v>
      </c>
      <c r="F92" s="162">
        <v>150.81869506999999</v>
      </c>
      <c r="G92" s="162">
        <v>147.78631591999999</v>
      </c>
      <c r="H92" s="162">
        <v>148.53800964000001</v>
      </c>
      <c r="I92" s="162">
        <v>141.46795653999999</v>
      </c>
      <c r="J92" s="162">
        <v>126.92867278999999</v>
      </c>
      <c r="K92" s="162">
        <v>121.54154205</v>
      </c>
      <c r="L92" s="162">
        <v>129.66030884</v>
      </c>
      <c r="M92" s="162">
        <v>135.61044312000001</v>
      </c>
      <c r="N92" s="162">
        <v>122.62069701999999</v>
      </c>
      <c r="O92" s="162">
        <v>105.21836853000001</v>
      </c>
      <c r="P92" s="163">
        <f t="shared" si="7"/>
        <v>1562.73917388</v>
      </c>
      <c r="Q92" s="164">
        <f>(1-'Solar Derate Calculations'!$L$8)*D92</f>
        <v>101.302377698</v>
      </c>
      <c r="R92" s="164">
        <f>(1-'Solar Derate Calculations'!$L$9)*E92</f>
        <v>85.026672360000006</v>
      </c>
      <c r="S92" s="164">
        <f>(1-'Solar Derate Calculations'!$L$10)*F92</f>
        <v>135.736825563</v>
      </c>
      <c r="T92" s="164">
        <f>(1-'Solar Derate Calculations'!$L$11)*G92</f>
        <v>140.39700012399999</v>
      </c>
      <c r="U92" s="164">
        <f>(1-'Solar Derate Calculations'!$L$12)*H92</f>
        <v>148.53800964000001</v>
      </c>
      <c r="V92" s="164">
        <f>(1-'Solar Derate Calculations'!$L$13)*I92</f>
        <v>141.46795653999999</v>
      </c>
      <c r="W92" s="164">
        <f>(1-'Solar Derate Calculations'!$L$14)*J92</f>
        <v>126.92867278999999</v>
      </c>
      <c r="X92" s="164">
        <f>(1-'Solar Derate Calculations'!$L$15)*K92</f>
        <v>121.54154205</v>
      </c>
      <c r="Y92" s="164">
        <f>(1-'Solar Derate Calculations'!$L$16)*L92</f>
        <v>129.66030884</v>
      </c>
      <c r="Z92" s="164">
        <f>(1-'Solar Derate Calculations'!$L$17)*M92</f>
        <v>135.61044312000001</v>
      </c>
      <c r="AA92" s="164">
        <f>(1-'Solar Derate Calculations'!$L$18)*N92</f>
        <v>116.48966216899998</v>
      </c>
      <c r="AB92" s="164">
        <f>(1-'Solar Derate Calculations'!$L$19)*O92</f>
        <v>89.435613250499998</v>
      </c>
      <c r="AC92" s="168">
        <f t="shared" si="1"/>
        <v>1472.1350841445001</v>
      </c>
      <c r="AD92" s="164">
        <f>(1-'Solar Derate Calculations'!$K$8)*D92</f>
        <v>29.794816969999999</v>
      </c>
      <c r="AE92" s="164">
        <f>(1-'Solar Derate Calculations'!$K$9)*E92</f>
        <v>28.342224120000001</v>
      </c>
      <c r="AF92" s="164">
        <f>(1-'Solar Derate Calculations'!$K$10)*F92</f>
        <v>75.409347534999995</v>
      </c>
      <c r="AG92" s="164">
        <f>(1-'Solar Derate Calculations'!$K$11)*G92</f>
        <v>96.061105347999998</v>
      </c>
      <c r="AH92" s="164">
        <f>(1-'Solar Derate Calculations'!$K$12)*H92</f>
        <v>148.53800964000001</v>
      </c>
      <c r="AI92" s="164">
        <f>(1-'Solar Derate Calculations'!$K$13)*I92</f>
        <v>141.46795653999999</v>
      </c>
      <c r="AJ92" s="164">
        <f>(1-'Solar Derate Calculations'!$K$14)*J92</f>
        <v>126.92867278999999</v>
      </c>
      <c r="AK92" s="164">
        <f>(1-'Solar Derate Calculations'!$K$15)*K92</f>
        <v>121.54154205</v>
      </c>
      <c r="AL92" s="164">
        <f>(1-'Solar Derate Calculations'!$K$16)*L92</f>
        <v>129.66030884</v>
      </c>
      <c r="AM92" s="164">
        <f>(1-'Solar Derate Calculations'!$K$17)*M92</f>
        <v>135.61044312000001</v>
      </c>
      <c r="AN92" s="164">
        <f>(1-'Solar Derate Calculations'!$K$18)*N92</f>
        <v>116.48966216899998</v>
      </c>
      <c r="AO92" s="169">
        <f>(1-'Solar Derate Calculations'!$K$19)*O92</f>
        <v>68.391939544500005</v>
      </c>
      <c r="AP92" s="168">
        <f t="shared" si="2"/>
        <v>1218.2360286664998</v>
      </c>
    </row>
    <row r="93" spans="2:42">
      <c r="B93" s="149" t="str">
        <f t="shared" si="9"/>
        <v>S</v>
      </c>
      <c r="C93" s="152">
        <v>12</v>
      </c>
      <c r="D93" s="162">
        <v>120.52946471999999</v>
      </c>
      <c r="E93" s="162">
        <v>113.94045258</v>
      </c>
      <c r="F93" s="162">
        <v>150.61009215999999</v>
      </c>
      <c r="G93" s="162">
        <v>146.28392029</v>
      </c>
      <c r="H93" s="162">
        <v>145.91584778000001</v>
      </c>
      <c r="I93" s="162">
        <v>138.29539489999999</v>
      </c>
      <c r="J93" s="162">
        <v>124.42365264999999</v>
      </c>
      <c r="K93" s="162">
        <v>119.83551025</v>
      </c>
      <c r="L93" s="162">
        <v>129.07759093999999</v>
      </c>
      <c r="M93" s="162">
        <v>136.30599975999999</v>
      </c>
      <c r="N93" s="162">
        <v>124.01966858</v>
      </c>
      <c r="O93" s="162">
        <v>106.60481262</v>
      </c>
      <c r="P93" s="163">
        <f t="shared" si="7"/>
        <v>1555.8424072300002</v>
      </c>
      <c r="Q93" s="164">
        <f>(1-'Solar Derate Calculations'!$L$8)*D93</f>
        <v>102.45004501199999</v>
      </c>
      <c r="R93" s="164">
        <f>(1-'Solar Derate Calculations'!$L$9)*E93</f>
        <v>85.455339434999999</v>
      </c>
      <c r="S93" s="164">
        <f>(1-'Solar Derate Calculations'!$L$10)*F93</f>
        <v>135.54908294399999</v>
      </c>
      <c r="T93" s="164">
        <f>(1-'Solar Derate Calculations'!$L$11)*G93</f>
        <v>138.9697242755</v>
      </c>
      <c r="U93" s="164">
        <f>(1-'Solar Derate Calculations'!$L$12)*H93</f>
        <v>145.91584778000001</v>
      </c>
      <c r="V93" s="164">
        <f>(1-'Solar Derate Calculations'!$L$13)*I93</f>
        <v>138.29539489999999</v>
      </c>
      <c r="W93" s="164">
        <f>(1-'Solar Derate Calculations'!$L$14)*J93</f>
        <v>124.42365264999999</v>
      </c>
      <c r="X93" s="164">
        <f>(1-'Solar Derate Calculations'!$L$15)*K93</f>
        <v>119.83551025</v>
      </c>
      <c r="Y93" s="164">
        <f>(1-'Solar Derate Calculations'!$L$16)*L93</f>
        <v>129.07759093999999</v>
      </c>
      <c r="Z93" s="164">
        <f>(1-'Solar Derate Calculations'!$L$17)*M93</f>
        <v>136.30599975999999</v>
      </c>
      <c r="AA93" s="164">
        <f>(1-'Solar Derate Calculations'!$L$18)*N93</f>
        <v>117.818685151</v>
      </c>
      <c r="AB93" s="164">
        <f>(1-'Solar Derate Calculations'!$L$19)*O93</f>
        <v>90.614090727000004</v>
      </c>
      <c r="AC93" s="168">
        <f t="shared" si="1"/>
        <v>1464.7109638245001</v>
      </c>
      <c r="AD93" s="164">
        <f>(1-'Solar Derate Calculations'!$K$8)*D93</f>
        <v>30.132366179999998</v>
      </c>
      <c r="AE93" s="164">
        <f>(1-'Solar Derate Calculations'!$K$9)*E93</f>
        <v>28.485113145</v>
      </c>
      <c r="AF93" s="164">
        <f>(1-'Solar Derate Calculations'!$K$10)*F93</f>
        <v>75.305046079999997</v>
      </c>
      <c r="AG93" s="164">
        <f>(1-'Solar Derate Calculations'!$K$11)*G93</f>
        <v>95.084548188500008</v>
      </c>
      <c r="AH93" s="164">
        <f>(1-'Solar Derate Calculations'!$K$12)*H93</f>
        <v>145.91584778000001</v>
      </c>
      <c r="AI93" s="164">
        <f>(1-'Solar Derate Calculations'!$K$13)*I93</f>
        <v>138.29539489999999</v>
      </c>
      <c r="AJ93" s="164">
        <f>(1-'Solar Derate Calculations'!$K$14)*J93</f>
        <v>124.42365264999999</v>
      </c>
      <c r="AK93" s="164">
        <f>(1-'Solar Derate Calculations'!$K$15)*K93</f>
        <v>119.83551025</v>
      </c>
      <c r="AL93" s="164">
        <f>(1-'Solar Derate Calculations'!$K$16)*L93</f>
        <v>129.07759093999999</v>
      </c>
      <c r="AM93" s="164">
        <f>(1-'Solar Derate Calculations'!$K$17)*M93</f>
        <v>136.30599975999999</v>
      </c>
      <c r="AN93" s="164">
        <f>(1-'Solar Derate Calculations'!$K$18)*N93</f>
        <v>117.818685151</v>
      </c>
      <c r="AO93" s="169">
        <f>(1-'Solar Derate Calculations'!$K$19)*O93</f>
        <v>69.293128203000009</v>
      </c>
      <c r="AP93" s="168">
        <f t="shared" si="2"/>
        <v>1209.9728832275</v>
      </c>
    </row>
    <row r="94" spans="2:42">
      <c r="B94" s="155" t="s">
        <v>304</v>
      </c>
      <c r="C94" s="156">
        <v>0</v>
      </c>
      <c r="D94" s="170">
        <v>63.67406845</v>
      </c>
      <c r="E94" s="170">
        <v>76.131576539999998</v>
      </c>
      <c r="F94" s="170">
        <v>123.02910610000001</v>
      </c>
      <c r="G94" s="170">
        <v>143.06474299999999</v>
      </c>
      <c r="H94" s="170">
        <v>162.91740419999999</v>
      </c>
      <c r="I94" s="170">
        <v>166.63891599999999</v>
      </c>
      <c r="J94" s="170">
        <v>144.07482909999999</v>
      </c>
      <c r="K94" s="170">
        <v>125.613266</v>
      </c>
      <c r="L94" s="170">
        <v>111.8179932</v>
      </c>
      <c r="M94" s="170">
        <v>92.386756899999995</v>
      </c>
      <c r="N94" s="170">
        <v>68.197357179999997</v>
      </c>
      <c r="O94" s="170">
        <v>54.521919250000003</v>
      </c>
      <c r="P94" s="171">
        <f t="shared" si="7"/>
        <v>1332.0679359199999</v>
      </c>
      <c r="Q94" s="166">
        <f>(1-'Solar Derate Calculations'!$L$8)*D94</f>
        <v>54.1229581825</v>
      </c>
      <c r="R94" s="166">
        <f>(1-'Solar Derate Calculations'!$L$9)*E94</f>
        <v>57.098682404999998</v>
      </c>
      <c r="S94" s="166">
        <f>(1-'Solar Derate Calculations'!$L$10)*F94</f>
        <v>110.72619549000001</v>
      </c>
      <c r="T94" s="166">
        <f>(1-'Solar Derate Calculations'!$L$11)*G94</f>
        <v>135.91150585</v>
      </c>
      <c r="U94" s="166">
        <f>(1-'Solar Derate Calculations'!$L$12)*H94</f>
        <v>162.91740419999999</v>
      </c>
      <c r="V94" s="166">
        <f>(1-'Solar Derate Calculations'!$L$13)*I94</f>
        <v>166.63891599999999</v>
      </c>
      <c r="W94" s="166">
        <f>(1-'Solar Derate Calculations'!$L$14)*J94</f>
        <v>144.07482909999999</v>
      </c>
      <c r="X94" s="166">
        <f>(1-'Solar Derate Calculations'!$L$15)*K94</f>
        <v>125.613266</v>
      </c>
      <c r="Y94" s="166">
        <f>(1-'Solar Derate Calculations'!$L$16)*L94</f>
        <v>111.8179932</v>
      </c>
      <c r="Z94" s="166">
        <f>(1-'Solar Derate Calculations'!$L$17)*M94</f>
        <v>92.386756899999995</v>
      </c>
      <c r="AA94" s="166">
        <f>(1-'Solar Derate Calculations'!$L$18)*N94</f>
        <v>64.787489320999995</v>
      </c>
      <c r="AB94" s="166">
        <f>(1-'Solar Derate Calculations'!$L$19)*O94</f>
        <v>46.343631362499998</v>
      </c>
      <c r="AC94" s="165">
        <f t="shared" ref="AC94:AC132" si="10">SUM(Q94:AB94)</f>
        <v>1272.439628011</v>
      </c>
      <c r="AD94" s="166">
        <f>(1-'Solar Derate Calculations'!$K$8)*D94</f>
        <v>15.9185171125</v>
      </c>
      <c r="AE94" s="166">
        <f>(1-'Solar Derate Calculations'!$K$9)*E94</f>
        <v>19.032894134999999</v>
      </c>
      <c r="AF94" s="166">
        <f>(1-'Solar Derate Calculations'!$K$10)*F94</f>
        <v>61.514553050000004</v>
      </c>
      <c r="AG94" s="166">
        <f>(1-'Solar Derate Calculations'!$K$11)*G94</f>
        <v>92.992082949999997</v>
      </c>
      <c r="AH94" s="166">
        <f>(1-'Solar Derate Calculations'!$K$12)*H94</f>
        <v>162.91740419999999</v>
      </c>
      <c r="AI94" s="166">
        <f>(1-'Solar Derate Calculations'!$K$13)*I94</f>
        <v>166.63891599999999</v>
      </c>
      <c r="AJ94" s="166">
        <f>(1-'Solar Derate Calculations'!$K$14)*J94</f>
        <v>144.07482909999999</v>
      </c>
      <c r="AK94" s="166">
        <f>(1-'Solar Derate Calculations'!$K$15)*K94</f>
        <v>125.613266</v>
      </c>
      <c r="AL94" s="166">
        <f>(1-'Solar Derate Calculations'!$K$16)*L94</f>
        <v>111.8179932</v>
      </c>
      <c r="AM94" s="166">
        <f>(1-'Solar Derate Calculations'!$K$17)*M94</f>
        <v>92.386756899999995</v>
      </c>
      <c r="AN94" s="166">
        <f>(1-'Solar Derate Calculations'!$K$18)*N94</f>
        <v>64.787489320999995</v>
      </c>
      <c r="AO94" s="167">
        <f>(1-'Solar Derate Calculations'!$K$19)*O94</f>
        <v>35.439247512500003</v>
      </c>
      <c r="AP94" s="165">
        <f t="shared" ref="AP94:AP132" si="11">SUM(AD94:AO94)</f>
        <v>1093.1339494810002</v>
      </c>
    </row>
    <row r="95" spans="2:42">
      <c r="B95" s="149" t="str">
        <f>B94</f>
        <v>SW</v>
      </c>
      <c r="C95" s="152">
        <v>1</v>
      </c>
      <c r="D95" s="162">
        <v>70.078735350000002</v>
      </c>
      <c r="E95" s="162">
        <v>80.464973450000002</v>
      </c>
      <c r="F95" s="162">
        <v>127.21672058</v>
      </c>
      <c r="G95" s="162">
        <v>145.29382323999999</v>
      </c>
      <c r="H95" s="162">
        <v>163.03036499000001</v>
      </c>
      <c r="I95" s="162">
        <v>165.31983948000001</v>
      </c>
      <c r="J95" s="162">
        <v>142.49874878</v>
      </c>
      <c r="K95" s="162">
        <v>125.85749817</v>
      </c>
      <c r="L95" s="162">
        <v>114.66397095000001</v>
      </c>
      <c r="M95" s="162">
        <v>97.560104370000005</v>
      </c>
      <c r="N95" s="162">
        <v>74.394088749999995</v>
      </c>
      <c r="O95" s="162">
        <v>60.180763239999997</v>
      </c>
      <c r="P95" s="163">
        <f t="shared" si="7"/>
        <v>1366.5596313500002</v>
      </c>
      <c r="Q95" s="164">
        <f>(1-'Solar Derate Calculations'!$L$8)*D95</f>
        <v>59.5669250475</v>
      </c>
      <c r="R95" s="164">
        <f>(1-'Solar Derate Calculations'!$L$9)*E95</f>
        <v>60.348730087500002</v>
      </c>
      <c r="S95" s="164">
        <f>(1-'Solar Derate Calculations'!$L$10)*F95</f>
        <v>114.495048522</v>
      </c>
      <c r="T95" s="164">
        <f>(1-'Solar Derate Calculations'!$L$11)*G95</f>
        <v>138.02913207799998</v>
      </c>
      <c r="U95" s="164">
        <f>(1-'Solar Derate Calculations'!$L$12)*H95</f>
        <v>163.03036499000001</v>
      </c>
      <c r="V95" s="164">
        <f>(1-'Solar Derate Calculations'!$L$13)*I95</f>
        <v>165.31983948000001</v>
      </c>
      <c r="W95" s="164">
        <f>(1-'Solar Derate Calculations'!$L$14)*J95</f>
        <v>142.49874878</v>
      </c>
      <c r="X95" s="164">
        <f>(1-'Solar Derate Calculations'!$L$15)*K95</f>
        <v>125.85749817</v>
      </c>
      <c r="Y95" s="164">
        <f>(1-'Solar Derate Calculations'!$L$16)*L95</f>
        <v>114.66397095000001</v>
      </c>
      <c r="Z95" s="164">
        <f>(1-'Solar Derate Calculations'!$L$17)*M95</f>
        <v>97.560104370000005</v>
      </c>
      <c r="AA95" s="164">
        <f>(1-'Solar Derate Calculations'!$L$18)*N95</f>
        <v>70.674384312499996</v>
      </c>
      <c r="AB95" s="164">
        <f>(1-'Solar Derate Calculations'!$L$19)*O95</f>
        <v>51.153648753999995</v>
      </c>
      <c r="AC95" s="168">
        <f t="shared" si="10"/>
        <v>1303.1983955415001</v>
      </c>
      <c r="AD95" s="164">
        <f>(1-'Solar Derate Calculations'!$K$8)*D95</f>
        <v>17.519683837500001</v>
      </c>
      <c r="AE95" s="164">
        <f>(1-'Solar Derate Calculations'!$K$9)*E95</f>
        <v>20.116243362500001</v>
      </c>
      <c r="AF95" s="164">
        <f>(1-'Solar Derate Calculations'!$K$10)*F95</f>
        <v>63.60836029</v>
      </c>
      <c r="AG95" s="164">
        <f>(1-'Solar Derate Calculations'!$K$11)*G95</f>
        <v>94.440985105999999</v>
      </c>
      <c r="AH95" s="164">
        <f>(1-'Solar Derate Calculations'!$K$12)*H95</f>
        <v>163.03036499000001</v>
      </c>
      <c r="AI95" s="164">
        <f>(1-'Solar Derate Calculations'!$K$13)*I95</f>
        <v>165.31983948000001</v>
      </c>
      <c r="AJ95" s="164">
        <f>(1-'Solar Derate Calculations'!$K$14)*J95</f>
        <v>142.49874878</v>
      </c>
      <c r="AK95" s="164">
        <f>(1-'Solar Derate Calculations'!$K$15)*K95</f>
        <v>125.85749817</v>
      </c>
      <c r="AL95" s="164">
        <f>(1-'Solar Derate Calculations'!$K$16)*L95</f>
        <v>114.66397095000001</v>
      </c>
      <c r="AM95" s="164">
        <f>(1-'Solar Derate Calculations'!$K$17)*M95</f>
        <v>97.560104370000005</v>
      </c>
      <c r="AN95" s="164">
        <f>(1-'Solar Derate Calculations'!$K$18)*N95</f>
        <v>70.674384312499996</v>
      </c>
      <c r="AO95" s="169">
        <f>(1-'Solar Derate Calculations'!$K$19)*O95</f>
        <v>39.117496105999997</v>
      </c>
      <c r="AP95" s="168">
        <f t="shared" si="11"/>
        <v>1114.4076797545001</v>
      </c>
    </row>
    <row r="96" spans="2:42">
      <c r="B96" s="149" t="str">
        <f t="shared" ref="B96:B106" si="12">B95</f>
        <v>SW</v>
      </c>
      <c r="C96" s="152">
        <v>2</v>
      </c>
      <c r="D96" s="162">
        <v>75.917221069999997</v>
      </c>
      <c r="E96" s="162">
        <v>84.24768066</v>
      </c>
      <c r="F96" s="162">
        <v>130.68649292000001</v>
      </c>
      <c r="G96" s="162">
        <v>146.79469298999999</v>
      </c>
      <c r="H96" s="162">
        <v>162.5856781</v>
      </c>
      <c r="I96" s="162">
        <v>163.55999756</v>
      </c>
      <c r="J96" s="162">
        <v>140.57189940999999</v>
      </c>
      <c r="K96" s="162">
        <v>125.62267303</v>
      </c>
      <c r="L96" s="162">
        <v>116.97560883</v>
      </c>
      <c r="M96" s="162">
        <v>102.10923767</v>
      </c>
      <c r="N96" s="162">
        <v>80.031669620000002</v>
      </c>
      <c r="O96" s="162">
        <v>65.352119450000004</v>
      </c>
      <c r="P96" s="163">
        <f t="shared" si="7"/>
        <v>1394.45497131</v>
      </c>
      <c r="Q96" s="164">
        <f>(1-'Solar Derate Calculations'!$L$8)*D96</f>
        <v>64.529637909499996</v>
      </c>
      <c r="R96" s="164">
        <f>(1-'Solar Derate Calculations'!$L$9)*E96</f>
        <v>63.185760494999997</v>
      </c>
      <c r="S96" s="164">
        <f>(1-'Solar Derate Calculations'!$L$10)*F96</f>
        <v>117.617843628</v>
      </c>
      <c r="T96" s="164">
        <f>(1-'Solar Derate Calculations'!$L$11)*G96</f>
        <v>139.45495834049999</v>
      </c>
      <c r="U96" s="164">
        <f>(1-'Solar Derate Calculations'!$L$12)*H96</f>
        <v>162.5856781</v>
      </c>
      <c r="V96" s="164">
        <f>(1-'Solar Derate Calculations'!$L$13)*I96</f>
        <v>163.55999756</v>
      </c>
      <c r="W96" s="164">
        <f>(1-'Solar Derate Calculations'!$L$14)*J96</f>
        <v>140.57189940999999</v>
      </c>
      <c r="X96" s="164">
        <f>(1-'Solar Derate Calculations'!$L$15)*K96</f>
        <v>125.62267303</v>
      </c>
      <c r="Y96" s="164">
        <f>(1-'Solar Derate Calculations'!$L$16)*L96</f>
        <v>116.97560883</v>
      </c>
      <c r="Z96" s="164">
        <f>(1-'Solar Derate Calculations'!$L$17)*M96</f>
        <v>102.10923767</v>
      </c>
      <c r="AA96" s="164">
        <f>(1-'Solar Derate Calculations'!$L$18)*N96</f>
        <v>76.030086139000005</v>
      </c>
      <c r="AB96" s="164">
        <f>(1-'Solar Derate Calculations'!$L$19)*O96</f>
        <v>55.549301532500003</v>
      </c>
      <c r="AC96" s="168">
        <f t="shared" si="10"/>
        <v>1327.7926826445002</v>
      </c>
      <c r="AD96" s="164">
        <f>(1-'Solar Derate Calculations'!$K$8)*D96</f>
        <v>18.979305267499999</v>
      </c>
      <c r="AE96" s="164">
        <f>(1-'Solar Derate Calculations'!$K$9)*E96</f>
        <v>21.061920165</v>
      </c>
      <c r="AF96" s="164">
        <f>(1-'Solar Derate Calculations'!$K$10)*F96</f>
        <v>65.343246460000003</v>
      </c>
      <c r="AG96" s="164">
        <f>(1-'Solar Derate Calculations'!$K$11)*G96</f>
        <v>95.4165504435</v>
      </c>
      <c r="AH96" s="164">
        <f>(1-'Solar Derate Calculations'!$K$12)*H96</f>
        <v>162.5856781</v>
      </c>
      <c r="AI96" s="164">
        <f>(1-'Solar Derate Calculations'!$K$13)*I96</f>
        <v>163.55999756</v>
      </c>
      <c r="AJ96" s="164">
        <f>(1-'Solar Derate Calculations'!$K$14)*J96</f>
        <v>140.57189940999999</v>
      </c>
      <c r="AK96" s="164">
        <f>(1-'Solar Derate Calculations'!$K$15)*K96</f>
        <v>125.62267303</v>
      </c>
      <c r="AL96" s="164">
        <f>(1-'Solar Derate Calculations'!$K$16)*L96</f>
        <v>116.97560883</v>
      </c>
      <c r="AM96" s="164">
        <f>(1-'Solar Derate Calculations'!$K$17)*M96</f>
        <v>102.10923767</v>
      </c>
      <c r="AN96" s="164">
        <f>(1-'Solar Derate Calculations'!$K$18)*N96</f>
        <v>76.030086139000005</v>
      </c>
      <c r="AO96" s="169">
        <f>(1-'Solar Derate Calculations'!$K$19)*O96</f>
        <v>42.478877642500002</v>
      </c>
      <c r="AP96" s="168">
        <f t="shared" si="11"/>
        <v>1130.7350807175001</v>
      </c>
    </row>
    <row r="97" spans="2:42">
      <c r="B97" s="149" t="str">
        <f t="shared" si="12"/>
        <v>SW</v>
      </c>
      <c r="C97" s="152">
        <v>3</v>
      </c>
      <c r="D97" s="162">
        <v>81.039962770000002</v>
      </c>
      <c r="E97" s="162">
        <v>87.457733149999996</v>
      </c>
      <c r="F97" s="162">
        <v>133.4072113</v>
      </c>
      <c r="G97" s="162">
        <v>147.68145752000001</v>
      </c>
      <c r="H97" s="162">
        <v>161.54127502</v>
      </c>
      <c r="I97" s="162">
        <v>161.36286926</v>
      </c>
      <c r="J97" s="162">
        <v>138.21934508999999</v>
      </c>
      <c r="K97" s="162">
        <v>125.02513123</v>
      </c>
      <c r="L97" s="162">
        <v>118.7735672</v>
      </c>
      <c r="M97" s="162">
        <v>105.94788361000001</v>
      </c>
      <c r="N97" s="162">
        <v>84.982337950000002</v>
      </c>
      <c r="O97" s="162">
        <v>69.920989989999995</v>
      </c>
      <c r="P97" s="163">
        <f t="shared" si="7"/>
        <v>1415.35976409</v>
      </c>
      <c r="Q97" s="164">
        <f>(1-'Solar Derate Calculations'!$L$8)*D97</f>
        <v>68.883968354499999</v>
      </c>
      <c r="R97" s="164">
        <f>(1-'Solar Derate Calculations'!$L$9)*E97</f>
        <v>65.593299862500004</v>
      </c>
      <c r="S97" s="164">
        <f>(1-'Solar Derate Calculations'!$L$10)*F97</f>
        <v>120.06649017000001</v>
      </c>
      <c r="T97" s="164">
        <f>(1-'Solar Derate Calculations'!$L$11)*G97</f>
        <v>140.297384644</v>
      </c>
      <c r="U97" s="164">
        <f>(1-'Solar Derate Calculations'!$L$12)*H97</f>
        <v>161.54127502</v>
      </c>
      <c r="V97" s="164">
        <f>(1-'Solar Derate Calculations'!$L$13)*I97</f>
        <v>161.36286926</v>
      </c>
      <c r="W97" s="164">
        <f>(1-'Solar Derate Calculations'!$L$14)*J97</f>
        <v>138.21934508999999</v>
      </c>
      <c r="X97" s="164">
        <f>(1-'Solar Derate Calculations'!$L$15)*K97</f>
        <v>125.02513123</v>
      </c>
      <c r="Y97" s="164">
        <f>(1-'Solar Derate Calculations'!$L$16)*L97</f>
        <v>118.7735672</v>
      </c>
      <c r="Z97" s="164">
        <f>(1-'Solar Derate Calculations'!$L$17)*M97</f>
        <v>105.94788361000001</v>
      </c>
      <c r="AA97" s="164">
        <f>(1-'Solar Derate Calculations'!$L$18)*N97</f>
        <v>80.733221052499999</v>
      </c>
      <c r="AB97" s="164">
        <f>(1-'Solar Derate Calculations'!$L$19)*O97</f>
        <v>59.432841491499993</v>
      </c>
      <c r="AC97" s="168">
        <f t="shared" si="10"/>
        <v>1345.8772769850002</v>
      </c>
      <c r="AD97" s="164">
        <f>(1-'Solar Derate Calculations'!$K$8)*D97</f>
        <v>20.259990692500001</v>
      </c>
      <c r="AE97" s="164">
        <f>(1-'Solar Derate Calculations'!$K$9)*E97</f>
        <v>21.864433287499999</v>
      </c>
      <c r="AF97" s="164">
        <f>(1-'Solar Derate Calculations'!$K$10)*F97</f>
        <v>66.70360565</v>
      </c>
      <c r="AG97" s="164">
        <f>(1-'Solar Derate Calculations'!$K$11)*G97</f>
        <v>95.992947388000005</v>
      </c>
      <c r="AH97" s="164">
        <f>(1-'Solar Derate Calculations'!$K$12)*H97</f>
        <v>161.54127502</v>
      </c>
      <c r="AI97" s="164">
        <f>(1-'Solar Derate Calculations'!$K$13)*I97</f>
        <v>161.36286926</v>
      </c>
      <c r="AJ97" s="164">
        <f>(1-'Solar Derate Calculations'!$K$14)*J97</f>
        <v>138.21934508999999</v>
      </c>
      <c r="AK97" s="164">
        <f>(1-'Solar Derate Calculations'!$K$15)*K97</f>
        <v>125.02513123</v>
      </c>
      <c r="AL97" s="164">
        <f>(1-'Solar Derate Calculations'!$K$16)*L97</f>
        <v>118.7735672</v>
      </c>
      <c r="AM97" s="164">
        <f>(1-'Solar Derate Calculations'!$K$17)*M97</f>
        <v>105.94788361000001</v>
      </c>
      <c r="AN97" s="164">
        <f>(1-'Solar Derate Calculations'!$K$18)*N97</f>
        <v>80.733221052499999</v>
      </c>
      <c r="AO97" s="169">
        <f>(1-'Solar Derate Calculations'!$K$19)*O97</f>
        <v>45.448643493500001</v>
      </c>
      <c r="AP97" s="168">
        <f t="shared" si="11"/>
        <v>1141.8729129739997</v>
      </c>
    </row>
    <row r="98" spans="2:42">
      <c r="B98" s="149" t="str">
        <f t="shared" si="12"/>
        <v>SW</v>
      </c>
      <c r="C98" s="152">
        <v>4</v>
      </c>
      <c r="D98" s="162">
        <v>85.408729550000004</v>
      </c>
      <c r="E98" s="162">
        <v>90.087623600000001</v>
      </c>
      <c r="F98" s="162">
        <v>135.39318847999999</v>
      </c>
      <c r="G98" s="162">
        <v>148.03756713999999</v>
      </c>
      <c r="H98" s="162">
        <v>160.06822205</v>
      </c>
      <c r="I98" s="162">
        <v>158.77886963</v>
      </c>
      <c r="J98" s="162">
        <v>135.69291687</v>
      </c>
      <c r="K98" s="162">
        <v>124.22373962</v>
      </c>
      <c r="L98" s="162">
        <v>119.97397614</v>
      </c>
      <c r="M98" s="162">
        <v>109.04676056</v>
      </c>
      <c r="N98" s="162">
        <v>89.218643189999995</v>
      </c>
      <c r="O98" s="162">
        <v>73.832122799999993</v>
      </c>
      <c r="P98" s="163">
        <f t="shared" si="7"/>
        <v>1429.76235963</v>
      </c>
      <c r="Q98" s="164">
        <f>(1-'Solar Derate Calculations'!$L$8)*D98</f>
        <v>72.597420117500008</v>
      </c>
      <c r="R98" s="164">
        <f>(1-'Solar Derate Calculations'!$L$9)*E98</f>
        <v>67.565717699999993</v>
      </c>
      <c r="S98" s="164">
        <f>(1-'Solar Derate Calculations'!$L$10)*F98</f>
        <v>121.853869632</v>
      </c>
      <c r="T98" s="164">
        <f>(1-'Solar Derate Calculations'!$L$11)*G98</f>
        <v>140.63568878299998</v>
      </c>
      <c r="U98" s="164">
        <f>(1-'Solar Derate Calculations'!$L$12)*H98</f>
        <v>160.06822205</v>
      </c>
      <c r="V98" s="164">
        <f>(1-'Solar Derate Calculations'!$L$13)*I98</f>
        <v>158.77886963</v>
      </c>
      <c r="W98" s="164">
        <f>(1-'Solar Derate Calculations'!$L$14)*J98</f>
        <v>135.69291687</v>
      </c>
      <c r="X98" s="164">
        <f>(1-'Solar Derate Calculations'!$L$15)*K98</f>
        <v>124.22373962</v>
      </c>
      <c r="Y98" s="164">
        <f>(1-'Solar Derate Calculations'!$L$16)*L98</f>
        <v>119.97397614</v>
      </c>
      <c r="Z98" s="164">
        <f>(1-'Solar Derate Calculations'!$L$17)*M98</f>
        <v>109.04676056</v>
      </c>
      <c r="AA98" s="164">
        <f>(1-'Solar Derate Calculations'!$L$18)*N98</f>
        <v>84.757711030499991</v>
      </c>
      <c r="AB98" s="164">
        <f>(1-'Solar Derate Calculations'!$L$19)*O98</f>
        <v>62.757304379999994</v>
      </c>
      <c r="AC98" s="168">
        <f t="shared" si="10"/>
        <v>1357.952196513</v>
      </c>
      <c r="AD98" s="164">
        <f>(1-'Solar Derate Calculations'!$K$8)*D98</f>
        <v>21.352182387500001</v>
      </c>
      <c r="AE98" s="164">
        <f>(1-'Solar Derate Calculations'!$K$9)*E98</f>
        <v>22.5219059</v>
      </c>
      <c r="AF98" s="164">
        <f>(1-'Solar Derate Calculations'!$K$10)*F98</f>
        <v>67.696594239999996</v>
      </c>
      <c r="AG98" s="164">
        <f>(1-'Solar Derate Calculations'!$K$11)*G98</f>
        <v>96.224418641</v>
      </c>
      <c r="AH98" s="164">
        <f>(1-'Solar Derate Calculations'!$K$12)*H98</f>
        <v>160.06822205</v>
      </c>
      <c r="AI98" s="164">
        <f>(1-'Solar Derate Calculations'!$K$13)*I98</f>
        <v>158.77886963</v>
      </c>
      <c r="AJ98" s="164">
        <f>(1-'Solar Derate Calculations'!$K$14)*J98</f>
        <v>135.69291687</v>
      </c>
      <c r="AK98" s="164">
        <f>(1-'Solar Derate Calculations'!$K$15)*K98</f>
        <v>124.22373962</v>
      </c>
      <c r="AL98" s="164">
        <f>(1-'Solar Derate Calculations'!$K$16)*L98</f>
        <v>119.97397614</v>
      </c>
      <c r="AM98" s="164">
        <f>(1-'Solar Derate Calculations'!$K$17)*M98</f>
        <v>109.04676056</v>
      </c>
      <c r="AN98" s="164">
        <f>(1-'Solar Derate Calculations'!$K$18)*N98</f>
        <v>84.757711030499991</v>
      </c>
      <c r="AO98" s="169">
        <f>(1-'Solar Derate Calculations'!$K$19)*O98</f>
        <v>47.990879819999996</v>
      </c>
      <c r="AP98" s="168">
        <f t="shared" si="11"/>
        <v>1148.3281768890001</v>
      </c>
    </row>
    <row r="99" spans="2:42">
      <c r="B99" s="149" t="str">
        <f t="shared" si="12"/>
        <v>SW</v>
      </c>
      <c r="C99" s="152">
        <v>5</v>
      </c>
      <c r="D99" s="162">
        <v>89.073631289999994</v>
      </c>
      <c r="E99" s="162">
        <v>92.170295719999999</v>
      </c>
      <c r="F99" s="162">
        <v>136.77719116</v>
      </c>
      <c r="G99" s="162">
        <v>147.84532166</v>
      </c>
      <c r="H99" s="162">
        <v>158.4193573</v>
      </c>
      <c r="I99" s="162">
        <v>156.19775390999999</v>
      </c>
      <c r="J99" s="162">
        <v>133.14617920000001</v>
      </c>
      <c r="K99" s="162">
        <v>123.06641388</v>
      </c>
      <c r="L99" s="162">
        <v>120.64216614</v>
      </c>
      <c r="M99" s="162">
        <v>111.50009154999999</v>
      </c>
      <c r="N99" s="162">
        <v>92.762298580000007</v>
      </c>
      <c r="O99" s="162">
        <v>77.138549800000007</v>
      </c>
      <c r="P99" s="163">
        <f t="shared" si="7"/>
        <v>1438.7392501899999</v>
      </c>
      <c r="Q99" s="164">
        <f>(1-'Solar Derate Calculations'!$L$8)*D99</f>
        <v>75.712586596499989</v>
      </c>
      <c r="R99" s="164">
        <f>(1-'Solar Derate Calculations'!$L$9)*E99</f>
        <v>69.127721789999995</v>
      </c>
      <c r="S99" s="164">
        <f>(1-'Solar Derate Calculations'!$L$10)*F99</f>
        <v>123.09947204400001</v>
      </c>
      <c r="T99" s="164">
        <f>(1-'Solar Derate Calculations'!$L$11)*G99</f>
        <v>140.45305557699999</v>
      </c>
      <c r="U99" s="164">
        <f>(1-'Solar Derate Calculations'!$L$12)*H99</f>
        <v>158.4193573</v>
      </c>
      <c r="V99" s="164">
        <f>(1-'Solar Derate Calculations'!$L$13)*I99</f>
        <v>156.19775390999999</v>
      </c>
      <c r="W99" s="164">
        <f>(1-'Solar Derate Calculations'!$L$14)*J99</f>
        <v>133.14617920000001</v>
      </c>
      <c r="X99" s="164">
        <f>(1-'Solar Derate Calculations'!$L$15)*K99</f>
        <v>123.06641388</v>
      </c>
      <c r="Y99" s="164">
        <f>(1-'Solar Derate Calculations'!$L$16)*L99</f>
        <v>120.64216614</v>
      </c>
      <c r="Z99" s="164">
        <f>(1-'Solar Derate Calculations'!$L$17)*M99</f>
        <v>111.50009154999999</v>
      </c>
      <c r="AA99" s="164">
        <f>(1-'Solar Derate Calculations'!$L$18)*N99</f>
        <v>88.124183650999996</v>
      </c>
      <c r="AB99" s="164">
        <f>(1-'Solar Derate Calculations'!$L$19)*O99</f>
        <v>65.567767330000009</v>
      </c>
      <c r="AC99" s="168">
        <f t="shared" si="10"/>
        <v>1365.0567489685</v>
      </c>
      <c r="AD99" s="164">
        <f>(1-'Solar Derate Calculations'!$K$8)*D99</f>
        <v>22.268407822499999</v>
      </c>
      <c r="AE99" s="164">
        <f>(1-'Solar Derate Calculations'!$K$9)*E99</f>
        <v>23.04257393</v>
      </c>
      <c r="AF99" s="164">
        <f>(1-'Solar Derate Calculations'!$K$10)*F99</f>
        <v>68.38859558</v>
      </c>
      <c r="AG99" s="164">
        <f>(1-'Solar Derate Calculations'!$K$11)*G99</f>
        <v>96.099459078999999</v>
      </c>
      <c r="AH99" s="164">
        <f>(1-'Solar Derate Calculations'!$K$12)*H99</f>
        <v>158.4193573</v>
      </c>
      <c r="AI99" s="164">
        <f>(1-'Solar Derate Calculations'!$K$13)*I99</f>
        <v>156.19775390999999</v>
      </c>
      <c r="AJ99" s="164">
        <f>(1-'Solar Derate Calculations'!$K$14)*J99</f>
        <v>133.14617920000001</v>
      </c>
      <c r="AK99" s="164">
        <f>(1-'Solar Derate Calculations'!$K$15)*K99</f>
        <v>123.06641388</v>
      </c>
      <c r="AL99" s="164">
        <f>(1-'Solar Derate Calculations'!$K$16)*L99</f>
        <v>120.64216614</v>
      </c>
      <c r="AM99" s="164">
        <f>(1-'Solar Derate Calculations'!$K$17)*M99</f>
        <v>111.50009154999999</v>
      </c>
      <c r="AN99" s="164">
        <f>(1-'Solar Derate Calculations'!$K$18)*N99</f>
        <v>88.124183650999996</v>
      </c>
      <c r="AO99" s="169">
        <f>(1-'Solar Derate Calculations'!$K$19)*O99</f>
        <v>50.140057370000008</v>
      </c>
      <c r="AP99" s="168">
        <f t="shared" si="11"/>
        <v>1151.0352394125</v>
      </c>
    </row>
    <row r="100" spans="2:42">
      <c r="B100" s="149" t="str">
        <f t="shared" si="12"/>
        <v>SW</v>
      </c>
      <c r="C100" s="152">
        <v>6</v>
      </c>
      <c r="D100" s="162">
        <v>92.082557679999994</v>
      </c>
      <c r="E100" s="162">
        <v>93.752044679999997</v>
      </c>
      <c r="F100" s="162">
        <v>137.62820435</v>
      </c>
      <c r="G100" s="162">
        <v>147.19403076</v>
      </c>
      <c r="H100" s="162">
        <v>156.44314575000001</v>
      </c>
      <c r="I100" s="162">
        <v>153.44084167</v>
      </c>
      <c r="J100" s="162">
        <v>130.38336182</v>
      </c>
      <c r="K100" s="162">
        <v>121.63850403000001</v>
      </c>
      <c r="L100" s="162">
        <v>120.89385986000001</v>
      </c>
      <c r="M100" s="162">
        <v>113.40193939</v>
      </c>
      <c r="N100" s="162">
        <v>95.682098389999993</v>
      </c>
      <c r="O100" s="162">
        <v>79.871688840000004</v>
      </c>
      <c r="P100" s="163">
        <f t="shared" si="7"/>
        <v>1442.4122772200001</v>
      </c>
      <c r="Q100" s="164">
        <f>(1-'Solar Derate Calculations'!$L$8)*D100</f>
        <v>78.270174028</v>
      </c>
      <c r="R100" s="164">
        <f>(1-'Solar Derate Calculations'!$L$9)*E100</f>
        <v>70.314033510000002</v>
      </c>
      <c r="S100" s="164">
        <f>(1-'Solar Derate Calculations'!$L$10)*F100</f>
        <v>123.86538391500001</v>
      </c>
      <c r="T100" s="164">
        <f>(1-'Solar Derate Calculations'!$L$11)*G100</f>
        <v>139.83432922200001</v>
      </c>
      <c r="U100" s="164">
        <f>(1-'Solar Derate Calculations'!$L$12)*H100</f>
        <v>156.44314575000001</v>
      </c>
      <c r="V100" s="164">
        <f>(1-'Solar Derate Calculations'!$L$13)*I100</f>
        <v>153.44084167</v>
      </c>
      <c r="W100" s="164">
        <f>(1-'Solar Derate Calculations'!$L$14)*J100</f>
        <v>130.38336182</v>
      </c>
      <c r="X100" s="164">
        <f>(1-'Solar Derate Calculations'!$L$15)*K100</f>
        <v>121.63850403000001</v>
      </c>
      <c r="Y100" s="164">
        <f>(1-'Solar Derate Calculations'!$L$16)*L100</f>
        <v>120.89385986000001</v>
      </c>
      <c r="Z100" s="164">
        <f>(1-'Solar Derate Calculations'!$L$17)*M100</f>
        <v>113.40193939</v>
      </c>
      <c r="AA100" s="164">
        <f>(1-'Solar Derate Calculations'!$L$18)*N100</f>
        <v>90.897993470499983</v>
      </c>
      <c r="AB100" s="164">
        <f>(1-'Solar Derate Calculations'!$L$19)*O100</f>
        <v>67.890935514000006</v>
      </c>
      <c r="AC100" s="168">
        <f t="shared" si="10"/>
        <v>1367.2745021795001</v>
      </c>
      <c r="AD100" s="164">
        <f>(1-'Solar Derate Calculations'!$K$8)*D100</f>
        <v>23.020639419999998</v>
      </c>
      <c r="AE100" s="164">
        <f>(1-'Solar Derate Calculations'!$K$9)*E100</f>
        <v>23.438011169999999</v>
      </c>
      <c r="AF100" s="164">
        <f>(1-'Solar Derate Calculations'!$K$10)*F100</f>
        <v>68.814102175000002</v>
      </c>
      <c r="AG100" s="164">
        <f>(1-'Solar Derate Calculations'!$K$11)*G100</f>
        <v>95.676119994000004</v>
      </c>
      <c r="AH100" s="164">
        <f>(1-'Solar Derate Calculations'!$K$12)*H100</f>
        <v>156.44314575000001</v>
      </c>
      <c r="AI100" s="164">
        <f>(1-'Solar Derate Calculations'!$K$13)*I100</f>
        <v>153.44084167</v>
      </c>
      <c r="AJ100" s="164">
        <f>(1-'Solar Derate Calculations'!$K$14)*J100</f>
        <v>130.38336182</v>
      </c>
      <c r="AK100" s="164">
        <f>(1-'Solar Derate Calculations'!$K$15)*K100</f>
        <v>121.63850403000001</v>
      </c>
      <c r="AL100" s="164">
        <f>(1-'Solar Derate Calculations'!$K$16)*L100</f>
        <v>120.89385986000001</v>
      </c>
      <c r="AM100" s="164">
        <f>(1-'Solar Derate Calculations'!$K$17)*M100</f>
        <v>113.40193939</v>
      </c>
      <c r="AN100" s="164">
        <f>(1-'Solar Derate Calculations'!$K$18)*N100</f>
        <v>90.897993470499983</v>
      </c>
      <c r="AO100" s="169">
        <f>(1-'Solar Derate Calculations'!$K$19)*O100</f>
        <v>51.916597746000008</v>
      </c>
      <c r="AP100" s="168">
        <f t="shared" si="11"/>
        <v>1149.9651164955001</v>
      </c>
    </row>
    <row r="101" spans="2:42">
      <c r="B101" s="149" t="str">
        <f t="shared" si="12"/>
        <v>SW</v>
      </c>
      <c r="C101" s="152">
        <v>7</v>
      </c>
      <c r="D101" s="162">
        <v>94.509483340000003</v>
      </c>
      <c r="E101" s="162">
        <v>94.904350280000003</v>
      </c>
      <c r="F101" s="162">
        <v>138.03262329</v>
      </c>
      <c r="G101" s="162">
        <v>146.22892761</v>
      </c>
      <c r="H101" s="162">
        <v>154.2099762</v>
      </c>
      <c r="I101" s="162">
        <v>150.47895813</v>
      </c>
      <c r="J101" s="162">
        <v>127.5459137</v>
      </c>
      <c r="K101" s="162">
        <v>120.11186218</v>
      </c>
      <c r="L101" s="162">
        <v>120.85591888</v>
      </c>
      <c r="M101" s="162">
        <v>114.87762451</v>
      </c>
      <c r="N101" s="162">
        <v>98.030250550000005</v>
      </c>
      <c r="O101" s="162">
        <v>82.092704769999997</v>
      </c>
      <c r="P101" s="163">
        <f t="shared" si="7"/>
        <v>1441.87859344</v>
      </c>
      <c r="Q101" s="164">
        <f>(1-'Solar Derate Calculations'!$L$8)*D101</f>
        <v>80.333060838999998</v>
      </c>
      <c r="R101" s="164">
        <f>(1-'Solar Derate Calculations'!$L$9)*E101</f>
        <v>71.178262709999998</v>
      </c>
      <c r="S101" s="164">
        <f>(1-'Solar Derate Calculations'!$L$10)*F101</f>
        <v>124.22936096100001</v>
      </c>
      <c r="T101" s="164">
        <f>(1-'Solar Derate Calculations'!$L$11)*G101</f>
        <v>138.9174812295</v>
      </c>
      <c r="U101" s="164">
        <f>(1-'Solar Derate Calculations'!$L$12)*H101</f>
        <v>154.2099762</v>
      </c>
      <c r="V101" s="164">
        <f>(1-'Solar Derate Calculations'!$L$13)*I101</f>
        <v>150.47895813</v>
      </c>
      <c r="W101" s="164">
        <f>(1-'Solar Derate Calculations'!$L$14)*J101</f>
        <v>127.5459137</v>
      </c>
      <c r="X101" s="164">
        <f>(1-'Solar Derate Calculations'!$L$15)*K101</f>
        <v>120.11186218</v>
      </c>
      <c r="Y101" s="164">
        <f>(1-'Solar Derate Calculations'!$L$16)*L101</f>
        <v>120.85591888</v>
      </c>
      <c r="Z101" s="164">
        <f>(1-'Solar Derate Calculations'!$L$17)*M101</f>
        <v>114.87762451</v>
      </c>
      <c r="AA101" s="164">
        <f>(1-'Solar Derate Calculations'!$L$18)*N101</f>
        <v>93.128738022500002</v>
      </c>
      <c r="AB101" s="164">
        <f>(1-'Solar Derate Calculations'!$L$19)*O101</f>
        <v>69.778799054499999</v>
      </c>
      <c r="AC101" s="168">
        <f t="shared" si="10"/>
        <v>1365.6459564165002</v>
      </c>
      <c r="AD101" s="164">
        <f>(1-'Solar Derate Calculations'!$K$8)*D101</f>
        <v>23.627370835000001</v>
      </c>
      <c r="AE101" s="164">
        <f>(1-'Solar Derate Calculations'!$K$9)*E101</f>
        <v>23.726087570000001</v>
      </c>
      <c r="AF101" s="164">
        <f>(1-'Solar Derate Calculations'!$K$10)*F101</f>
        <v>69.016311645000002</v>
      </c>
      <c r="AG101" s="164">
        <f>(1-'Solar Derate Calculations'!$K$11)*G101</f>
        <v>95.048802946500004</v>
      </c>
      <c r="AH101" s="164">
        <f>(1-'Solar Derate Calculations'!$K$12)*H101</f>
        <v>154.2099762</v>
      </c>
      <c r="AI101" s="164">
        <f>(1-'Solar Derate Calculations'!$K$13)*I101</f>
        <v>150.47895813</v>
      </c>
      <c r="AJ101" s="164">
        <f>(1-'Solar Derate Calculations'!$K$14)*J101</f>
        <v>127.5459137</v>
      </c>
      <c r="AK101" s="164">
        <f>(1-'Solar Derate Calculations'!$K$15)*K101</f>
        <v>120.11186218</v>
      </c>
      <c r="AL101" s="164">
        <f>(1-'Solar Derate Calculations'!$K$16)*L101</f>
        <v>120.85591888</v>
      </c>
      <c r="AM101" s="164">
        <f>(1-'Solar Derate Calculations'!$K$17)*M101</f>
        <v>114.87762451</v>
      </c>
      <c r="AN101" s="164">
        <f>(1-'Solar Derate Calculations'!$K$18)*N101</f>
        <v>93.128738022500002</v>
      </c>
      <c r="AO101" s="169">
        <f>(1-'Solar Derate Calculations'!$K$19)*O101</f>
        <v>53.360258100499998</v>
      </c>
      <c r="AP101" s="168">
        <f t="shared" si="11"/>
        <v>1145.9878227195002</v>
      </c>
    </row>
    <row r="102" spans="2:42">
      <c r="B102" s="149" t="str">
        <f t="shared" si="12"/>
        <v>SW</v>
      </c>
      <c r="C102" s="152">
        <v>8</v>
      </c>
      <c r="D102" s="162">
        <v>96.439254759999997</v>
      </c>
      <c r="E102" s="162">
        <v>95.702850339999998</v>
      </c>
      <c r="F102" s="162">
        <v>138.01409912</v>
      </c>
      <c r="G102" s="162">
        <v>145.11894226000001</v>
      </c>
      <c r="H102" s="162">
        <v>151.89093018</v>
      </c>
      <c r="I102" s="162">
        <v>147.51414489999999</v>
      </c>
      <c r="J102" s="162">
        <v>124.84447479000001</v>
      </c>
      <c r="K102" s="162">
        <v>118.65879059</v>
      </c>
      <c r="L102" s="162">
        <v>120.64871216</v>
      </c>
      <c r="M102" s="162">
        <v>115.91565704</v>
      </c>
      <c r="N102" s="162">
        <v>99.877922060000003</v>
      </c>
      <c r="O102" s="162">
        <v>83.873359679999993</v>
      </c>
      <c r="P102" s="163">
        <f t="shared" si="7"/>
        <v>1438.49913788</v>
      </c>
      <c r="Q102" s="164">
        <f>(1-'Solar Derate Calculations'!$L$8)*D102</f>
        <v>81.973366545999994</v>
      </c>
      <c r="R102" s="164">
        <f>(1-'Solar Derate Calculations'!$L$9)*E102</f>
        <v>71.777137754999998</v>
      </c>
      <c r="S102" s="164">
        <f>(1-'Solar Derate Calculations'!$L$10)*F102</f>
        <v>124.212689208</v>
      </c>
      <c r="T102" s="164">
        <f>(1-'Solar Derate Calculations'!$L$11)*G102</f>
        <v>137.86299514699999</v>
      </c>
      <c r="U102" s="164">
        <f>(1-'Solar Derate Calculations'!$L$12)*H102</f>
        <v>151.89093018</v>
      </c>
      <c r="V102" s="164">
        <f>(1-'Solar Derate Calculations'!$L$13)*I102</f>
        <v>147.51414489999999</v>
      </c>
      <c r="W102" s="164">
        <f>(1-'Solar Derate Calculations'!$L$14)*J102</f>
        <v>124.84447479000001</v>
      </c>
      <c r="X102" s="164">
        <f>(1-'Solar Derate Calculations'!$L$15)*K102</f>
        <v>118.65879059</v>
      </c>
      <c r="Y102" s="164">
        <f>(1-'Solar Derate Calculations'!$L$16)*L102</f>
        <v>120.64871216</v>
      </c>
      <c r="Z102" s="164">
        <f>(1-'Solar Derate Calculations'!$L$17)*M102</f>
        <v>115.91565704</v>
      </c>
      <c r="AA102" s="164">
        <f>(1-'Solar Derate Calculations'!$L$18)*N102</f>
        <v>94.884025956999992</v>
      </c>
      <c r="AB102" s="164">
        <f>(1-'Solar Derate Calculations'!$L$19)*O102</f>
        <v>71.29235572799999</v>
      </c>
      <c r="AC102" s="168">
        <f t="shared" si="10"/>
        <v>1361.4752800010001</v>
      </c>
      <c r="AD102" s="164">
        <f>(1-'Solar Derate Calculations'!$K$8)*D102</f>
        <v>24.109813689999999</v>
      </c>
      <c r="AE102" s="164">
        <f>(1-'Solar Derate Calculations'!$K$9)*E102</f>
        <v>23.925712584999999</v>
      </c>
      <c r="AF102" s="164">
        <f>(1-'Solar Derate Calculations'!$K$10)*F102</f>
        <v>69.007049559999999</v>
      </c>
      <c r="AG102" s="164">
        <f>(1-'Solar Derate Calculations'!$K$11)*G102</f>
        <v>94.327312469000006</v>
      </c>
      <c r="AH102" s="164">
        <f>(1-'Solar Derate Calculations'!$K$12)*H102</f>
        <v>151.89093018</v>
      </c>
      <c r="AI102" s="164">
        <f>(1-'Solar Derate Calculations'!$K$13)*I102</f>
        <v>147.51414489999999</v>
      </c>
      <c r="AJ102" s="164">
        <f>(1-'Solar Derate Calculations'!$K$14)*J102</f>
        <v>124.84447479000001</v>
      </c>
      <c r="AK102" s="164">
        <f>(1-'Solar Derate Calculations'!$K$15)*K102</f>
        <v>118.65879059</v>
      </c>
      <c r="AL102" s="164">
        <f>(1-'Solar Derate Calculations'!$K$16)*L102</f>
        <v>120.64871216</v>
      </c>
      <c r="AM102" s="164">
        <f>(1-'Solar Derate Calculations'!$K$17)*M102</f>
        <v>115.91565704</v>
      </c>
      <c r="AN102" s="164">
        <f>(1-'Solar Derate Calculations'!$K$18)*N102</f>
        <v>94.884025956999992</v>
      </c>
      <c r="AO102" s="169">
        <f>(1-'Solar Derate Calculations'!$K$19)*O102</f>
        <v>54.517683792</v>
      </c>
      <c r="AP102" s="168">
        <f t="shared" si="11"/>
        <v>1140.2443077130001</v>
      </c>
    </row>
    <row r="103" spans="2:42">
      <c r="B103" s="149" t="str">
        <f t="shared" si="12"/>
        <v>SW</v>
      </c>
      <c r="C103" s="152">
        <v>9</v>
      </c>
      <c r="D103" s="162">
        <v>97.733222960000006</v>
      </c>
      <c r="E103" s="162">
        <v>96.140647889999997</v>
      </c>
      <c r="F103" s="162">
        <v>137.75469971000001</v>
      </c>
      <c r="G103" s="162">
        <v>144.07432556000001</v>
      </c>
      <c r="H103" s="162">
        <v>150.04077147999999</v>
      </c>
      <c r="I103" s="162">
        <v>145.21008301000001</v>
      </c>
      <c r="J103" s="162">
        <v>122.72807312</v>
      </c>
      <c r="K103" s="162">
        <v>117.42182158999999</v>
      </c>
      <c r="L103" s="162">
        <v>120.29660034</v>
      </c>
      <c r="M103" s="162">
        <v>116.51530457</v>
      </c>
      <c r="N103" s="162">
        <v>101.10067749</v>
      </c>
      <c r="O103" s="162">
        <v>85.077339170000002</v>
      </c>
      <c r="P103" s="163">
        <f t="shared" si="7"/>
        <v>1434.0935668899999</v>
      </c>
      <c r="Q103" s="164">
        <f>(1-'Solar Derate Calculations'!$L$8)*D103</f>
        <v>83.073239516000001</v>
      </c>
      <c r="R103" s="164">
        <f>(1-'Solar Derate Calculations'!$L$9)*E103</f>
        <v>72.105485917500005</v>
      </c>
      <c r="S103" s="164">
        <f>(1-'Solar Derate Calculations'!$L$10)*F103</f>
        <v>123.97922973900002</v>
      </c>
      <c r="T103" s="164">
        <f>(1-'Solar Derate Calculations'!$L$11)*G103</f>
        <v>136.870609282</v>
      </c>
      <c r="U103" s="164">
        <f>(1-'Solar Derate Calculations'!$L$12)*H103</f>
        <v>150.04077147999999</v>
      </c>
      <c r="V103" s="164">
        <f>(1-'Solar Derate Calculations'!$L$13)*I103</f>
        <v>145.21008301000001</v>
      </c>
      <c r="W103" s="164">
        <f>(1-'Solar Derate Calculations'!$L$14)*J103</f>
        <v>122.72807312</v>
      </c>
      <c r="X103" s="164">
        <f>(1-'Solar Derate Calculations'!$L$15)*K103</f>
        <v>117.42182158999999</v>
      </c>
      <c r="Y103" s="164">
        <f>(1-'Solar Derate Calculations'!$L$16)*L103</f>
        <v>120.29660034</v>
      </c>
      <c r="Z103" s="164">
        <f>(1-'Solar Derate Calculations'!$L$17)*M103</f>
        <v>116.51530457</v>
      </c>
      <c r="AA103" s="164">
        <f>(1-'Solar Derate Calculations'!$L$18)*N103</f>
        <v>96.045643615499998</v>
      </c>
      <c r="AB103" s="164">
        <f>(1-'Solar Derate Calculations'!$L$19)*O103</f>
        <v>72.315738294499994</v>
      </c>
      <c r="AC103" s="168">
        <f t="shared" si="10"/>
        <v>1356.6026004745002</v>
      </c>
      <c r="AD103" s="164">
        <f>(1-'Solar Derate Calculations'!$K$8)*D103</f>
        <v>24.433305740000002</v>
      </c>
      <c r="AE103" s="164">
        <f>(1-'Solar Derate Calculations'!$K$9)*E103</f>
        <v>24.035161972499999</v>
      </c>
      <c r="AF103" s="164">
        <f>(1-'Solar Derate Calculations'!$K$10)*F103</f>
        <v>68.877349855000006</v>
      </c>
      <c r="AG103" s="164">
        <f>(1-'Solar Derate Calculations'!$K$11)*G103</f>
        <v>93.648311614000008</v>
      </c>
      <c r="AH103" s="164">
        <f>(1-'Solar Derate Calculations'!$K$12)*H103</f>
        <v>150.04077147999999</v>
      </c>
      <c r="AI103" s="164">
        <f>(1-'Solar Derate Calculations'!$K$13)*I103</f>
        <v>145.21008301000001</v>
      </c>
      <c r="AJ103" s="164">
        <f>(1-'Solar Derate Calculations'!$K$14)*J103</f>
        <v>122.72807312</v>
      </c>
      <c r="AK103" s="164">
        <f>(1-'Solar Derate Calculations'!$K$15)*K103</f>
        <v>117.42182158999999</v>
      </c>
      <c r="AL103" s="164">
        <f>(1-'Solar Derate Calculations'!$K$16)*L103</f>
        <v>120.29660034</v>
      </c>
      <c r="AM103" s="164">
        <f>(1-'Solar Derate Calculations'!$K$17)*M103</f>
        <v>116.51530457</v>
      </c>
      <c r="AN103" s="164">
        <f>(1-'Solar Derate Calculations'!$K$18)*N103</f>
        <v>96.045643615499998</v>
      </c>
      <c r="AO103" s="169">
        <f>(1-'Solar Derate Calculations'!$K$19)*O103</f>
        <v>55.300270460500002</v>
      </c>
      <c r="AP103" s="168">
        <f t="shared" si="11"/>
        <v>1134.5526973675001</v>
      </c>
    </row>
    <row r="104" spans="2:42">
      <c r="B104" s="149" t="str">
        <f t="shared" si="12"/>
        <v>SW</v>
      </c>
      <c r="C104" s="152">
        <v>10</v>
      </c>
      <c r="D104" s="162">
        <v>99.124656680000001</v>
      </c>
      <c r="E104" s="162">
        <v>96.483757019999999</v>
      </c>
      <c r="F104" s="162">
        <v>137.14004517000001</v>
      </c>
      <c r="G104" s="162">
        <v>142.44245910999999</v>
      </c>
      <c r="H104" s="162">
        <v>147.47070313</v>
      </c>
      <c r="I104" s="162">
        <v>142.08586120999999</v>
      </c>
      <c r="J104" s="162">
        <v>119.81430817</v>
      </c>
      <c r="K104" s="162">
        <v>115.59075165</v>
      </c>
      <c r="L104" s="162">
        <v>119.56533813</v>
      </c>
      <c r="M104" s="162">
        <v>116.98313141</v>
      </c>
      <c r="N104" s="162">
        <v>102.39102173000001</v>
      </c>
      <c r="O104" s="162">
        <v>86.385314940000001</v>
      </c>
      <c r="P104" s="163">
        <f t="shared" si="7"/>
        <v>1425.4773483499998</v>
      </c>
      <c r="Q104" s="164">
        <f>(1-'Solar Derate Calculations'!$L$8)*D104</f>
        <v>84.255958178</v>
      </c>
      <c r="R104" s="164">
        <f>(1-'Solar Derate Calculations'!$L$9)*E104</f>
        <v>72.362817765000003</v>
      </c>
      <c r="S104" s="164">
        <f>(1-'Solar Derate Calculations'!$L$10)*F104</f>
        <v>123.42604065300002</v>
      </c>
      <c r="T104" s="164">
        <f>(1-'Solar Derate Calculations'!$L$11)*G104</f>
        <v>135.32033615449998</v>
      </c>
      <c r="U104" s="164">
        <f>(1-'Solar Derate Calculations'!$L$12)*H104</f>
        <v>147.47070313</v>
      </c>
      <c r="V104" s="164">
        <f>(1-'Solar Derate Calculations'!$L$13)*I104</f>
        <v>142.08586120999999</v>
      </c>
      <c r="W104" s="164">
        <f>(1-'Solar Derate Calculations'!$L$14)*J104</f>
        <v>119.81430817</v>
      </c>
      <c r="X104" s="164">
        <f>(1-'Solar Derate Calculations'!$L$15)*K104</f>
        <v>115.59075165</v>
      </c>
      <c r="Y104" s="164">
        <f>(1-'Solar Derate Calculations'!$L$16)*L104</f>
        <v>119.56533813</v>
      </c>
      <c r="Z104" s="164">
        <f>(1-'Solar Derate Calculations'!$L$17)*M104</f>
        <v>116.98313141</v>
      </c>
      <c r="AA104" s="164">
        <f>(1-'Solar Derate Calculations'!$L$18)*N104</f>
        <v>97.271470643499995</v>
      </c>
      <c r="AB104" s="164">
        <f>(1-'Solar Derate Calculations'!$L$19)*O104</f>
        <v>73.427517698999992</v>
      </c>
      <c r="AC104" s="168">
        <f t="shared" si="10"/>
        <v>1347.574234793</v>
      </c>
      <c r="AD104" s="164">
        <f>(1-'Solar Derate Calculations'!$K$8)*D104</f>
        <v>24.78116417</v>
      </c>
      <c r="AE104" s="164">
        <f>(1-'Solar Derate Calculations'!$K$9)*E104</f>
        <v>24.120939255</v>
      </c>
      <c r="AF104" s="164">
        <f>(1-'Solar Derate Calculations'!$K$10)*F104</f>
        <v>68.570022585000004</v>
      </c>
      <c r="AG104" s="164">
        <f>(1-'Solar Derate Calculations'!$K$11)*G104</f>
        <v>92.58759842149999</v>
      </c>
      <c r="AH104" s="164">
        <f>(1-'Solar Derate Calculations'!$K$12)*H104</f>
        <v>147.47070313</v>
      </c>
      <c r="AI104" s="164">
        <f>(1-'Solar Derate Calculations'!$K$13)*I104</f>
        <v>142.08586120999999</v>
      </c>
      <c r="AJ104" s="164">
        <f>(1-'Solar Derate Calculations'!$K$14)*J104</f>
        <v>119.81430817</v>
      </c>
      <c r="AK104" s="164">
        <f>(1-'Solar Derate Calculations'!$K$15)*K104</f>
        <v>115.59075165</v>
      </c>
      <c r="AL104" s="164">
        <f>(1-'Solar Derate Calculations'!$K$16)*L104</f>
        <v>119.56533813</v>
      </c>
      <c r="AM104" s="164">
        <f>(1-'Solar Derate Calculations'!$K$17)*M104</f>
        <v>116.98313141</v>
      </c>
      <c r="AN104" s="164">
        <f>(1-'Solar Derate Calculations'!$K$18)*N104</f>
        <v>97.271470643499995</v>
      </c>
      <c r="AO104" s="169">
        <f>(1-'Solar Derate Calculations'!$K$19)*O104</f>
        <v>56.150454711000002</v>
      </c>
      <c r="AP104" s="168">
        <f t="shared" si="11"/>
        <v>1124.9917434859999</v>
      </c>
    </row>
    <row r="105" spans="2:42">
      <c r="B105" s="149" t="str">
        <f t="shared" si="12"/>
        <v>SW</v>
      </c>
      <c r="C105" s="152">
        <v>11</v>
      </c>
      <c r="D105" s="162">
        <v>100.00871277</v>
      </c>
      <c r="E105" s="162">
        <v>96.577346800000001</v>
      </c>
      <c r="F105" s="162">
        <v>136.44558716</v>
      </c>
      <c r="G105" s="162">
        <v>140.93115234000001</v>
      </c>
      <c r="H105" s="162">
        <v>145.23837280000001</v>
      </c>
      <c r="I105" s="162">
        <v>139.41882323999999</v>
      </c>
      <c r="J105" s="162">
        <v>117.34745789</v>
      </c>
      <c r="K105" s="162">
        <v>113.98446654999999</v>
      </c>
      <c r="L105" s="162">
        <v>118.78153992</v>
      </c>
      <c r="M105" s="162">
        <v>117.11849976000001</v>
      </c>
      <c r="N105" s="162">
        <v>103.1876297</v>
      </c>
      <c r="O105" s="162">
        <v>87.227272029999995</v>
      </c>
      <c r="P105" s="163">
        <f t="shared" si="7"/>
        <v>1416.2668609600003</v>
      </c>
      <c r="Q105" s="164">
        <f>(1-'Solar Derate Calculations'!$L$8)*D105</f>
        <v>85.007405854499993</v>
      </c>
      <c r="R105" s="164">
        <f>(1-'Solar Derate Calculations'!$L$9)*E105</f>
        <v>72.433010100000004</v>
      </c>
      <c r="S105" s="164">
        <f>(1-'Solar Derate Calculations'!$L$10)*F105</f>
        <v>122.80102844400001</v>
      </c>
      <c r="T105" s="164">
        <f>(1-'Solar Derate Calculations'!$L$11)*G105</f>
        <v>133.88459472299999</v>
      </c>
      <c r="U105" s="164">
        <f>(1-'Solar Derate Calculations'!$L$12)*H105</f>
        <v>145.23837280000001</v>
      </c>
      <c r="V105" s="164">
        <f>(1-'Solar Derate Calculations'!$L$13)*I105</f>
        <v>139.41882323999999</v>
      </c>
      <c r="W105" s="164">
        <f>(1-'Solar Derate Calculations'!$L$14)*J105</f>
        <v>117.34745789</v>
      </c>
      <c r="X105" s="164">
        <f>(1-'Solar Derate Calculations'!$L$15)*K105</f>
        <v>113.98446654999999</v>
      </c>
      <c r="Y105" s="164">
        <f>(1-'Solar Derate Calculations'!$L$16)*L105</f>
        <v>118.78153992</v>
      </c>
      <c r="Z105" s="164">
        <f>(1-'Solar Derate Calculations'!$L$17)*M105</f>
        <v>117.11849976000001</v>
      </c>
      <c r="AA105" s="164">
        <f>(1-'Solar Derate Calculations'!$L$18)*N105</f>
        <v>98.028248214999991</v>
      </c>
      <c r="AB105" s="164">
        <f>(1-'Solar Derate Calculations'!$L$19)*O105</f>
        <v>74.143181225499987</v>
      </c>
      <c r="AC105" s="168">
        <f t="shared" si="10"/>
        <v>1338.1866287220003</v>
      </c>
      <c r="AD105" s="164">
        <f>(1-'Solar Derate Calculations'!$K$8)*D105</f>
        <v>25.002178192500001</v>
      </c>
      <c r="AE105" s="164">
        <f>(1-'Solar Derate Calculations'!$K$9)*E105</f>
        <v>24.1443367</v>
      </c>
      <c r="AF105" s="164">
        <f>(1-'Solar Derate Calculations'!$K$10)*F105</f>
        <v>68.222793580000001</v>
      </c>
      <c r="AG105" s="164">
        <f>(1-'Solar Derate Calculations'!$K$11)*G105</f>
        <v>91.605249021000006</v>
      </c>
      <c r="AH105" s="164">
        <f>(1-'Solar Derate Calculations'!$K$12)*H105</f>
        <v>145.23837280000001</v>
      </c>
      <c r="AI105" s="164">
        <f>(1-'Solar Derate Calculations'!$K$13)*I105</f>
        <v>139.41882323999999</v>
      </c>
      <c r="AJ105" s="164">
        <f>(1-'Solar Derate Calculations'!$K$14)*J105</f>
        <v>117.34745789</v>
      </c>
      <c r="AK105" s="164">
        <f>(1-'Solar Derate Calculations'!$K$15)*K105</f>
        <v>113.98446654999999</v>
      </c>
      <c r="AL105" s="164">
        <f>(1-'Solar Derate Calculations'!$K$16)*L105</f>
        <v>118.78153992</v>
      </c>
      <c r="AM105" s="164">
        <f>(1-'Solar Derate Calculations'!$K$17)*M105</f>
        <v>117.11849976000001</v>
      </c>
      <c r="AN105" s="164">
        <f>(1-'Solar Derate Calculations'!$K$18)*N105</f>
        <v>98.028248214999991</v>
      </c>
      <c r="AO105" s="169">
        <f>(1-'Solar Derate Calculations'!$K$19)*O105</f>
        <v>56.697726819499998</v>
      </c>
      <c r="AP105" s="168">
        <f t="shared" si="11"/>
        <v>1115.589692688</v>
      </c>
    </row>
    <row r="106" spans="2:42">
      <c r="B106" s="151" t="str">
        <f t="shared" si="12"/>
        <v>SW</v>
      </c>
      <c r="C106" s="153">
        <v>12</v>
      </c>
      <c r="D106" s="172">
        <v>100.66147614</v>
      </c>
      <c r="E106" s="172">
        <v>96.532638550000001</v>
      </c>
      <c r="F106" s="172">
        <v>135.65820313</v>
      </c>
      <c r="G106" s="172">
        <v>139.36886597</v>
      </c>
      <c r="H106" s="172">
        <v>143.00294495</v>
      </c>
      <c r="I106" s="172">
        <v>136.79776000999999</v>
      </c>
      <c r="J106" s="172">
        <v>114.9646225</v>
      </c>
      <c r="K106" s="172">
        <v>112.39608765</v>
      </c>
      <c r="L106" s="172">
        <v>117.90505981</v>
      </c>
      <c r="M106" s="172">
        <v>117.06767273</v>
      </c>
      <c r="N106" s="172">
        <v>103.75640869</v>
      </c>
      <c r="O106" s="172">
        <v>87.861770629999995</v>
      </c>
      <c r="P106" s="173">
        <f t="shared" si="7"/>
        <v>1405.9735107599997</v>
      </c>
      <c r="Q106" s="174">
        <f>(1-'Solar Derate Calculations'!$L$8)*D106</f>
        <v>85.562254718999995</v>
      </c>
      <c r="R106" s="174">
        <f>(1-'Solar Derate Calculations'!$L$9)*E106</f>
        <v>72.399478912500001</v>
      </c>
      <c r="S106" s="174">
        <f>(1-'Solar Derate Calculations'!$L$10)*F106</f>
        <v>122.092382817</v>
      </c>
      <c r="T106" s="174">
        <f>(1-'Solar Derate Calculations'!$L$11)*G106</f>
        <v>132.4004226715</v>
      </c>
      <c r="U106" s="174">
        <f>(1-'Solar Derate Calculations'!$L$12)*H106</f>
        <v>143.00294495</v>
      </c>
      <c r="V106" s="174">
        <f>(1-'Solar Derate Calculations'!$L$13)*I106</f>
        <v>136.79776000999999</v>
      </c>
      <c r="W106" s="174">
        <f>(1-'Solar Derate Calculations'!$L$14)*J106</f>
        <v>114.9646225</v>
      </c>
      <c r="X106" s="174">
        <f>(1-'Solar Derate Calculations'!$L$15)*K106</f>
        <v>112.39608765</v>
      </c>
      <c r="Y106" s="174">
        <f>(1-'Solar Derate Calculations'!$L$16)*L106</f>
        <v>117.90505981</v>
      </c>
      <c r="Z106" s="174">
        <f>(1-'Solar Derate Calculations'!$L$17)*M106</f>
        <v>117.06767273</v>
      </c>
      <c r="AA106" s="174">
        <f>(1-'Solar Derate Calculations'!$L$18)*N106</f>
        <v>98.568588255499989</v>
      </c>
      <c r="AB106" s="174">
        <f>(1-'Solar Derate Calculations'!$L$19)*O106</f>
        <v>74.6825050355</v>
      </c>
      <c r="AC106" s="175">
        <f t="shared" si="10"/>
        <v>1327.8397800609998</v>
      </c>
      <c r="AD106" s="174">
        <f>(1-'Solar Derate Calculations'!$K$8)*D106</f>
        <v>25.165369035000001</v>
      </c>
      <c r="AE106" s="174">
        <f>(1-'Solar Derate Calculations'!$K$9)*E106</f>
        <v>24.1331596375</v>
      </c>
      <c r="AF106" s="174">
        <f>(1-'Solar Derate Calculations'!$K$10)*F106</f>
        <v>67.829101565000002</v>
      </c>
      <c r="AG106" s="174">
        <f>(1-'Solar Derate Calculations'!$K$11)*G106</f>
        <v>90.589762880500004</v>
      </c>
      <c r="AH106" s="174">
        <f>(1-'Solar Derate Calculations'!$K$12)*H106</f>
        <v>143.00294495</v>
      </c>
      <c r="AI106" s="174">
        <f>(1-'Solar Derate Calculations'!$K$13)*I106</f>
        <v>136.79776000999999</v>
      </c>
      <c r="AJ106" s="174">
        <f>(1-'Solar Derate Calculations'!$K$14)*J106</f>
        <v>114.9646225</v>
      </c>
      <c r="AK106" s="174">
        <f>(1-'Solar Derate Calculations'!$K$15)*K106</f>
        <v>112.39608765</v>
      </c>
      <c r="AL106" s="174">
        <f>(1-'Solar Derate Calculations'!$K$16)*L106</f>
        <v>117.90505981</v>
      </c>
      <c r="AM106" s="174">
        <f>(1-'Solar Derate Calculations'!$K$17)*M106</f>
        <v>117.06767273</v>
      </c>
      <c r="AN106" s="174">
        <f>(1-'Solar Derate Calculations'!$K$18)*N106</f>
        <v>98.568588255499989</v>
      </c>
      <c r="AO106" s="176">
        <f>(1-'Solar Derate Calculations'!$K$19)*O106</f>
        <v>57.1101509095</v>
      </c>
      <c r="AP106" s="175">
        <f t="shared" si="11"/>
        <v>1105.530279933</v>
      </c>
    </row>
    <row r="107" spans="2:42">
      <c r="B107" s="150" t="s">
        <v>259</v>
      </c>
      <c r="C107" s="152">
        <v>0</v>
      </c>
      <c r="D107" s="162">
        <v>63.67406845</v>
      </c>
      <c r="E107" s="162">
        <v>76.131576539999998</v>
      </c>
      <c r="F107" s="162">
        <v>123.02910614</v>
      </c>
      <c r="G107" s="162">
        <v>143.06474304</v>
      </c>
      <c r="H107" s="162">
        <v>162.91740417</v>
      </c>
      <c r="I107" s="162">
        <v>166.63891602000001</v>
      </c>
      <c r="J107" s="162">
        <v>144.07482909999999</v>
      </c>
      <c r="K107" s="162">
        <v>125.61326599</v>
      </c>
      <c r="L107" s="162">
        <v>111.81799316</v>
      </c>
      <c r="M107" s="162">
        <v>92.386756899999995</v>
      </c>
      <c r="N107" s="162">
        <v>68.197357179999997</v>
      </c>
      <c r="O107" s="162">
        <v>54.521919250000003</v>
      </c>
      <c r="P107" s="163">
        <f t="shared" si="7"/>
        <v>1332.0679359399999</v>
      </c>
      <c r="Q107" s="164">
        <f>(1-'Solar Derate Calculations'!$L$8)*D107</f>
        <v>54.1229581825</v>
      </c>
      <c r="R107" s="164">
        <f>(1-'Solar Derate Calculations'!$L$9)*E107</f>
        <v>57.098682404999998</v>
      </c>
      <c r="S107" s="164">
        <f>(1-'Solar Derate Calculations'!$L$10)*F107</f>
        <v>110.726195526</v>
      </c>
      <c r="T107" s="164">
        <f>(1-'Solar Derate Calculations'!$L$11)*G107</f>
        <v>135.91150588799999</v>
      </c>
      <c r="U107" s="164">
        <f>(1-'Solar Derate Calculations'!$L$12)*H107</f>
        <v>162.91740417</v>
      </c>
      <c r="V107" s="164">
        <f>(1-'Solar Derate Calculations'!$L$13)*I107</f>
        <v>166.63891602000001</v>
      </c>
      <c r="W107" s="164">
        <f>(1-'Solar Derate Calculations'!$L$14)*J107</f>
        <v>144.07482909999999</v>
      </c>
      <c r="X107" s="164">
        <f>(1-'Solar Derate Calculations'!$L$15)*K107</f>
        <v>125.61326599</v>
      </c>
      <c r="Y107" s="164">
        <f>(1-'Solar Derate Calculations'!$L$16)*L107</f>
        <v>111.81799316</v>
      </c>
      <c r="Z107" s="164">
        <f>(1-'Solar Derate Calculations'!$L$17)*M107</f>
        <v>92.386756899999995</v>
      </c>
      <c r="AA107" s="164">
        <f>(1-'Solar Derate Calculations'!$L$18)*N107</f>
        <v>64.787489320999995</v>
      </c>
      <c r="AB107" s="164">
        <f>(1-'Solar Derate Calculations'!$L$19)*O107</f>
        <v>46.343631362499998</v>
      </c>
      <c r="AC107" s="168">
        <f t="shared" si="10"/>
        <v>1272.439628025</v>
      </c>
      <c r="AD107" s="164">
        <f>(1-'Solar Derate Calculations'!$K$8)*D107</f>
        <v>15.9185171125</v>
      </c>
      <c r="AE107" s="164">
        <f>(1-'Solar Derate Calculations'!$K$9)*E107</f>
        <v>19.032894134999999</v>
      </c>
      <c r="AF107" s="164">
        <f>(1-'Solar Derate Calculations'!$K$10)*F107</f>
        <v>61.514553069999998</v>
      </c>
      <c r="AG107" s="164">
        <f>(1-'Solar Derate Calculations'!$K$11)*G107</f>
        <v>92.992082976000006</v>
      </c>
      <c r="AH107" s="164">
        <f>(1-'Solar Derate Calculations'!$K$12)*H107</f>
        <v>162.91740417</v>
      </c>
      <c r="AI107" s="164">
        <f>(1-'Solar Derate Calculations'!$K$13)*I107</f>
        <v>166.63891602000001</v>
      </c>
      <c r="AJ107" s="164">
        <f>(1-'Solar Derate Calculations'!$K$14)*J107</f>
        <v>144.07482909999999</v>
      </c>
      <c r="AK107" s="164">
        <f>(1-'Solar Derate Calculations'!$K$15)*K107</f>
        <v>125.61326599</v>
      </c>
      <c r="AL107" s="164">
        <f>(1-'Solar Derate Calculations'!$K$16)*L107</f>
        <v>111.81799316</v>
      </c>
      <c r="AM107" s="164">
        <f>(1-'Solar Derate Calculations'!$K$17)*M107</f>
        <v>92.386756899999995</v>
      </c>
      <c r="AN107" s="164">
        <f>(1-'Solar Derate Calculations'!$K$18)*N107</f>
        <v>64.787489320999995</v>
      </c>
      <c r="AO107" s="169">
        <f>(1-'Solar Derate Calculations'!$K$19)*O107</f>
        <v>35.439247512500003</v>
      </c>
      <c r="AP107" s="168">
        <f t="shared" si="11"/>
        <v>1093.1339494670001</v>
      </c>
    </row>
    <row r="108" spans="2:42">
      <c r="B108" s="149" t="str">
        <f>B107</f>
        <v>W</v>
      </c>
      <c r="C108" s="152">
        <v>1</v>
      </c>
      <c r="D108" s="162">
        <v>63.673229220000003</v>
      </c>
      <c r="E108" s="162">
        <v>75.562522889999997</v>
      </c>
      <c r="F108" s="162">
        <v>122.44495392</v>
      </c>
      <c r="G108" s="162">
        <v>142.61383057</v>
      </c>
      <c r="H108" s="162">
        <v>161.66296387</v>
      </c>
      <c r="I108" s="162">
        <v>164.65402222</v>
      </c>
      <c r="J108" s="162">
        <v>141.15530396</v>
      </c>
      <c r="K108" s="162">
        <v>123.91876221</v>
      </c>
      <c r="L108" s="162">
        <v>111.14245605000001</v>
      </c>
      <c r="M108" s="162">
        <v>91.884551999999999</v>
      </c>
      <c r="N108" s="162">
        <v>68.163391110000006</v>
      </c>
      <c r="O108" s="162">
        <v>54.444347380000004</v>
      </c>
      <c r="P108" s="163">
        <f t="shared" si="7"/>
        <v>1321.3203354</v>
      </c>
      <c r="Q108" s="164">
        <f>(1-'Solar Derate Calculations'!$L$8)*D108</f>
        <v>54.122244837000004</v>
      </c>
      <c r="R108" s="164">
        <f>(1-'Solar Derate Calculations'!$L$9)*E108</f>
        <v>56.671892167499998</v>
      </c>
      <c r="S108" s="164">
        <f>(1-'Solar Derate Calculations'!$L$10)*F108</f>
        <v>110.200458528</v>
      </c>
      <c r="T108" s="164">
        <f>(1-'Solar Derate Calculations'!$L$11)*G108</f>
        <v>135.48313904150001</v>
      </c>
      <c r="U108" s="164">
        <f>(1-'Solar Derate Calculations'!$L$12)*H108</f>
        <v>161.66296387</v>
      </c>
      <c r="V108" s="164">
        <f>(1-'Solar Derate Calculations'!$L$13)*I108</f>
        <v>164.65402222</v>
      </c>
      <c r="W108" s="164">
        <f>(1-'Solar Derate Calculations'!$L$14)*J108</f>
        <v>141.15530396</v>
      </c>
      <c r="X108" s="164">
        <f>(1-'Solar Derate Calculations'!$L$15)*K108</f>
        <v>123.91876221</v>
      </c>
      <c r="Y108" s="164">
        <f>(1-'Solar Derate Calculations'!$L$16)*L108</f>
        <v>111.14245605000001</v>
      </c>
      <c r="Z108" s="164">
        <f>(1-'Solar Derate Calculations'!$L$17)*M108</f>
        <v>91.884551999999999</v>
      </c>
      <c r="AA108" s="164">
        <f>(1-'Solar Derate Calculations'!$L$18)*N108</f>
        <v>64.755221554499997</v>
      </c>
      <c r="AB108" s="164">
        <f>(1-'Solar Derate Calculations'!$L$19)*O108</f>
        <v>46.277695272999999</v>
      </c>
      <c r="AC108" s="168">
        <f t="shared" si="10"/>
        <v>1261.9287117115</v>
      </c>
      <c r="AD108" s="164">
        <f>(1-'Solar Derate Calculations'!$K$8)*D108</f>
        <v>15.918307305000001</v>
      </c>
      <c r="AE108" s="164">
        <f>(1-'Solar Derate Calculations'!$K$9)*E108</f>
        <v>18.890630722499999</v>
      </c>
      <c r="AF108" s="164">
        <f>(1-'Solar Derate Calculations'!$K$10)*F108</f>
        <v>61.222476960000002</v>
      </c>
      <c r="AG108" s="164">
        <f>(1-'Solar Derate Calculations'!$K$11)*G108</f>
        <v>92.6989898705</v>
      </c>
      <c r="AH108" s="164">
        <f>(1-'Solar Derate Calculations'!$K$12)*H108</f>
        <v>161.66296387</v>
      </c>
      <c r="AI108" s="164">
        <f>(1-'Solar Derate Calculations'!$K$13)*I108</f>
        <v>164.65402222</v>
      </c>
      <c r="AJ108" s="164">
        <f>(1-'Solar Derate Calculations'!$K$14)*J108</f>
        <v>141.15530396</v>
      </c>
      <c r="AK108" s="164">
        <f>(1-'Solar Derate Calculations'!$K$15)*K108</f>
        <v>123.91876221</v>
      </c>
      <c r="AL108" s="164">
        <f>(1-'Solar Derate Calculations'!$K$16)*L108</f>
        <v>111.14245605000001</v>
      </c>
      <c r="AM108" s="164">
        <f>(1-'Solar Derate Calculations'!$K$17)*M108</f>
        <v>91.884551999999999</v>
      </c>
      <c r="AN108" s="164">
        <f>(1-'Solar Derate Calculations'!$K$18)*N108</f>
        <v>64.755221554499997</v>
      </c>
      <c r="AO108" s="169">
        <f>(1-'Solar Derate Calculations'!$K$19)*O108</f>
        <v>35.388825797000003</v>
      </c>
      <c r="AP108" s="168">
        <f t="shared" si="11"/>
        <v>1083.2925125194997</v>
      </c>
    </row>
    <row r="109" spans="2:42">
      <c r="B109" s="149" t="str">
        <f t="shared" ref="B109:B119" si="13">B108</f>
        <v>W</v>
      </c>
      <c r="C109" s="152">
        <v>2</v>
      </c>
      <c r="D109" s="162">
        <v>63.540325160000002</v>
      </c>
      <c r="E109" s="162">
        <v>74.827552800000007</v>
      </c>
      <c r="F109" s="162">
        <v>121.41054535000001</v>
      </c>
      <c r="G109" s="162">
        <v>141.54452515</v>
      </c>
      <c r="H109" s="162">
        <v>159.84504699999999</v>
      </c>
      <c r="I109" s="162">
        <v>162.1178894</v>
      </c>
      <c r="J109" s="162">
        <v>137.83992004000001</v>
      </c>
      <c r="K109" s="162">
        <v>121.84151459</v>
      </c>
      <c r="L109" s="162">
        <v>110.21369934000001</v>
      </c>
      <c r="M109" s="162">
        <v>91.179473880000003</v>
      </c>
      <c r="N109" s="162">
        <v>68.17607117</v>
      </c>
      <c r="O109" s="162">
        <v>54.266704560000001</v>
      </c>
      <c r="P109" s="163">
        <f t="shared" si="7"/>
        <v>1306.80326844</v>
      </c>
      <c r="Q109" s="164">
        <f>(1-'Solar Derate Calculations'!$L$8)*D109</f>
        <v>54.009276386000003</v>
      </c>
      <c r="R109" s="164">
        <f>(1-'Solar Derate Calculations'!$L$9)*E109</f>
        <v>56.120664600000005</v>
      </c>
      <c r="S109" s="164">
        <f>(1-'Solar Derate Calculations'!$L$10)*F109</f>
        <v>109.26949081500001</v>
      </c>
      <c r="T109" s="164">
        <f>(1-'Solar Derate Calculations'!$L$11)*G109</f>
        <v>134.4672988925</v>
      </c>
      <c r="U109" s="164">
        <f>(1-'Solar Derate Calculations'!$L$12)*H109</f>
        <v>159.84504699999999</v>
      </c>
      <c r="V109" s="164">
        <f>(1-'Solar Derate Calculations'!$L$13)*I109</f>
        <v>162.1178894</v>
      </c>
      <c r="W109" s="164">
        <f>(1-'Solar Derate Calculations'!$L$14)*J109</f>
        <v>137.83992004000001</v>
      </c>
      <c r="X109" s="164">
        <f>(1-'Solar Derate Calculations'!$L$15)*K109</f>
        <v>121.84151459</v>
      </c>
      <c r="Y109" s="164">
        <f>(1-'Solar Derate Calculations'!$L$16)*L109</f>
        <v>110.21369934000001</v>
      </c>
      <c r="Z109" s="164">
        <f>(1-'Solar Derate Calculations'!$L$17)*M109</f>
        <v>91.179473880000003</v>
      </c>
      <c r="AA109" s="164">
        <f>(1-'Solar Derate Calculations'!$L$18)*N109</f>
        <v>64.767267611500003</v>
      </c>
      <c r="AB109" s="164">
        <f>(1-'Solar Derate Calculations'!$L$19)*O109</f>
        <v>46.126698875999999</v>
      </c>
      <c r="AC109" s="168">
        <f t="shared" si="10"/>
        <v>1247.7982414310002</v>
      </c>
      <c r="AD109" s="164">
        <f>(1-'Solar Derate Calculations'!$K$8)*D109</f>
        <v>15.88508129</v>
      </c>
      <c r="AE109" s="164">
        <f>(1-'Solar Derate Calculations'!$K$9)*E109</f>
        <v>18.706888200000002</v>
      </c>
      <c r="AF109" s="164">
        <f>(1-'Solar Derate Calculations'!$K$10)*F109</f>
        <v>60.705272675000003</v>
      </c>
      <c r="AG109" s="164">
        <f>(1-'Solar Derate Calculations'!$K$11)*G109</f>
        <v>92.003941347500003</v>
      </c>
      <c r="AH109" s="164">
        <f>(1-'Solar Derate Calculations'!$K$12)*H109</f>
        <v>159.84504699999999</v>
      </c>
      <c r="AI109" s="164">
        <f>(1-'Solar Derate Calculations'!$K$13)*I109</f>
        <v>162.1178894</v>
      </c>
      <c r="AJ109" s="164">
        <f>(1-'Solar Derate Calculations'!$K$14)*J109</f>
        <v>137.83992004000001</v>
      </c>
      <c r="AK109" s="164">
        <f>(1-'Solar Derate Calculations'!$K$15)*K109</f>
        <v>121.84151459</v>
      </c>
      <c r="AL109" s="164">
        <f>(1-'Solar Derate Calculations'!$K$16)*L109</f>
        <v>110.21369934000001</v>
      </c>
      <c r="AM109" s="164">
        <f>(1-'Solar Derate Calculations'!$K$17)*M109</f>
        <v>91.179473880000003</v>
      </c>
      <c r="AN109" s="164">
        <f>(1-'Solar Derate Calculations'!$K$18)*N109</f>
        <v>64.767267611500003</v>
      </c>
      <c r="AO109" s="169">
        <f>(1-'Solar Derate Calculations'!$K$19)*O109</f>
        <v>35.273357963999999</v>
      </c>
      <c r="AP109" s="168">
        <f t="shared" si="11"/>
        <v>1070.3793533380001</v>
      </c>
    </row>
    <row r="110" spans="2:42">
      <c r="B110" s="149" t="str">
        <f t="shared" si="13"/>
        <v>W</v>
      </c>
      <c r="C110" s="152">
        <v>3</v>
      </c>
      <c r="D110" s="162">
        <v>63.423244480000001</v>
      </c>
      <c r="E110" s="162">
        <v>73.924400329999997</v>
      </c>
      <c r="F110" s="162">
        <v>120.09852600000001</v>
      </c>
      <c r="G110" s="162">
        <v>140.07553100999999</v>
      </c>
      <c r="H110" s="162">
        <v>157.48536682</v>
      </c>
      <c r="I110" s="162">
        <v>159.11798096000001</v>
      </c>
      <c r="J110" s="162">
        <v>134.15464782999999</v>
      </c>
      <c r="K110" s="162">
        <v>119.64482117</v>
      </c>
      <c r="L110" s="162">
        <v>108.93972778</v>
      </c>
      <c r="M110" s="162">
        <v>90.455734250000006</v>
      </c>
      <c r="N110" s="162">
        <v>68.07122803</v>
      </c>
      <c r="O110" s="162">
        <v>54.107376100000003</v>
      </c>
      <c r="P110" s="163">
        <f t="shared" si="7"/>
        <v>1289.4985847599999</v>
      </c>
      <c r="Q110" s="164">
        <f>(1-'Solar Derate Calculations'!$L$8)*D110</f>
        <v>53.909757808000002</v>
      </c>
      <c r="R110" s="164">
        <f>(1-'Solar Derate Calculations'!$L$9)*E110</f>
        <v>55.443300247499998</v>
      </c>
      <c r="S110" s="164">
        <f>(1-'Solar Derate Calculations'!$L$10)*F110</f>
        <v>108.0886734</v>
      </c>
      <c r="T110" s="164">
        <f>(1-'Solar Derate Calculations'!$L$11)*G110</f>
        <v>133.0717544595</v>
      </c>
      <c r="U110" s="164">
        <f>(1-'Solar Derate Calculations'!$L$12)*H110</f>
        <v>157.48536682</v>
      </c>
      <c r="V110" s="164">
        <f>(1-'Solar Derate Calculations'!$L$13)*I110</f>
        <v>159.11798096000001</v>
      </c>
      <c r="W110" s="164">
        <f>(1-'Solar Derate Calculations'!$L$14)*J110</f>
        <v>134.15464782999999</v>
      </c>
      <c r="X110" s="164">
        <f>(1-'Solar Derate Calculations'!$L$15)*K110</f>
        <v>119.64482117</v>
      </c>
      <c r="Y110" s="164">
        <f>(1-'Solar Derate Calculations'!$L$16)*L110</f>
        <v>108.93972778</v>
      </c>
      <c r="Z110" s="164">
        <f>(1-'Solar Derate Calculations'!$L$17)*M110</f>
        <v>90.455734250000006</v>
      </c>
      <c r="AA110" s="164">
        <f>(1-'Solar Derate Calculations'!$L$18)*N110</f>
        <v>64.667666628500001</v>
      </c>
      <c r="AB110" s="164">
        <f>(1-'Solar Derate Calculations'!$L$19)*O110</f>
        <v>45.991269684999999</v>
      </c>
      <c r="AC110" s="168">
        <f t="shared" si="10"/>
        <v>1230.9707010384998</v>
      </c>
      <c r="AD110" s="164">
        <f>(1-'Solar Derate Calculations'!$K$8)*D110</f>
        <v>15.85581112</v>
      </c>
      <c r="AE110" s="164">
        <f>(1-'Solar Derate Calculations'!$K$9)*E110</f>
        <v>18.481100082499999</v>
      </c>
      <c r="AF110" s="164">
        <f>(1-'Solar Derate Calculations'!$K$10)*F110</f>
        <v>60.049263000000003</v>
      </c>
      <c r="AG110" s="164">
        <f>(1-'Solar Derate Calculations'!$K$11)*G110</f>
        <v>91.049095156500002</v>
      </c>
      <c r="AH110" s="164">
        <f>(1-'Solar Derate Calculations'!$K$12)*H110</f>
        <v>157.48536682</v>
      </c>
      <c r="AI110" s="164">
        <f>(1-'Solar Derate Calculations'!$K$13)*I110</f>
        <v>159.11798096000001</v>
      </c>
      <c r="AJ110" s="164">
        <f>(1-'Solar Derate Calculations'!$K$14)*J110</f>
        <v>134.15464782999999</v>
      </c>
      <c r="AK110" s="164">
        <f>(1-'Solar Derate Calculations'!$K$15)*K110</f>
        <v>119.64482117</v>
      </c>
      <c r="AL110" s="164">
        <f>(1-'Solar Derate Calculations'!$K$16)*L110</f>
        <v>108.93972778</v>
      </c>
      <c r="AM110" s="164">
        <f>(1-'Solar Derate Calculations'!$K$17)*M110</f>
        <v>90.455734250000006</v>
      </c>
      <c r="AN110" s="164">
        <f>(1-'Solar Derate Calculations'!$K$18)*N110</f>
        <v>64.667666628500001</v>
      </c>
      <c r="AO110" s="169">
        <f>(1-'Solar Derate Calculations'!$K$19)*O110</f>
        <v>35.169794465000003</v>
      </c>
      <c r="AP110" s="168">
        <f t="shared" si="11"/>
        <v>1055.0710092625</v>
      </c>
    </row>
    <row r="111" spans="2:42">
      <c r="B111" s="149" t="str">
        <f t="shared" si="13"/>
        <v>W</v>
      </c>
      <c r="C111" s="152">
        <v>4</v>
      </c>
      <c r="D111" s="162">
        <v>63.214450839999998</v>
      </c>
      <c r="E111" s="162">
        <v>73.016189580000002</v>
      </c>
      <c r="F111" s="162">
        <v>118.62929535000001</v>
      </c>
      <c r="G111" s="162">
        <v>138.22283935999999</v>
      </c>
      <c r="H111" s="162">
        <v>154.94401550000001</v>
      </c>
      <c r="I111" s="162">
        <v>155.86384583</v>
      </c>
      <c r="J111" s="162">
        <v>130.50437926999999</v>
      </c>
      <c r="K111" s="162">
        <v>117.29618073</v>
      </c>
      <c r="L111" s="162">
        <v>107.52538300000001</v>
      </c>
      <c r="M111" s="162">
        <v>89.688644409999995</v>
      </c>
      <c r="N111" s="162">
        <v>67.916389469999999</v>
      </c>
      <c r="O111" s="162">
        <v>53.956989290000003</v>
      </c>
      <c r="P111" s="163">
        <f t="shared" si="7"/>
        <v>1270.7786026299998</v>
      </c>
      <c r="Q111" s="164">
        <f>(1-'Solar Derate Calculations'!$L$8)*D111</f>
        <v>53.732283213999999</v>
      </c>
      <c r="R111" s="164">
        <f>(1-'Solar Derate Calculations'!$L$9)*E111</f>
        <v>54.762142185000002</v>
      </c>
      <c r="S111" s="164">
        <f>(1-'Solar Derate Calculations'!$L$10)*F111</f>
        <v>106.76636581500001</v>
      </c>
      <c r="T111" s="164">
        <f>(1-'Solar Derate Calculations'!$L$11)*G111</f>
        <v>131.31169739199999</v>
      </c>
      <c r="U111" s="164">
        <f>(1-'Solar Derate Calculations'!$L$12)*H111</f>
        <v>154.94401550000001</v>
      </c>
      <c r="V111" s="164">
        <f>(1-'Solar Derate Calculations'!$L$13)*I111</f>
        <v>155.86384583</v>
      </c>
      <c r="W111" s="164">
        <f>(1-'Solar Derate Calculations'!$L$14)*J111</f>
        <v>130.50437926999999</v>
      </c>
      <c r="X111" s="164">
        <f>(1-'Solar Derate Calculations'!$L$15)*K111</f>
        <v>117.29618073</v>
      </c>
      <c r="Y111" s="164">
        <f>(1-'Solar Derate Calculations'!$L$16)*L111</f>
        <v>107.52538300000001</v>
      </c>
      <c r="Z111" s="164">
        <f>(1-'Solar Derate Calculations'!$L$17)*M111</f>
        <v>89.688644409999995</v>
      </c>
      <c r="AA111" s="164">
        <f>(1-'Solar Derate Calculations'!$L$18)*N111</f>
        <v>64.520569996500001</v>
      </c>
      <c r="AB111" s="164">
        <f>(1-'Solar Derate Calculations'!$L$19)*O111</f>
        <v>45.863440896500002</v>
      </c>
      <c r="AC111" s="168">
        <f t="shared" si="10"/>
        <v>1212.7789482389996</v>
      </c>
      <c r="AD111" s="164">
        <f>(1-'Solar Derate Calculations'!$K$8)*D111</f>
        <v>15.803612709999999</v>
      </c>
      <c r="AE111" s="164">
        <f>(1-'Solar Derate Calculations'!$K$9)*E111</f>
        <v>18.254047395000001</v>
      </c>
      <c r="AF111" s="164">
        <f>(1-'Solar Derate Calculations'!$K$10)*F111</f>
        <v>59.314647675000003</v>
      </c>
      <c r="AG111" s="164">
        <f>(1-'Solar Derate Calculations'!$K$11)*G111</f>
        <v>89.844845583999998</v>
      </c>
      <c r="AH111" s="164">
        <f>(1-'Solar Derate Calculations'!$K$12)*H111</f>
        <v>154.94401550000001</v>
      </c>
      <c r="AI111" s="164">
        <f>(1-'Solar Derate Calculations'!$K$13)*I111</f>
        <v>155.86384583</v>
      </c>
      <c r="AJ111" s="164">
        <f>(1-'Solar Derate Calculations'!$K$14)*J111</f>
        <v>130.50437926999999</v>
      </c>
      <c r="AK111" s="164">
        <f>(1-'Solar Derate Calculations'!$K$15)*K111</f>
        <v>117.29618073</v>
      </c>
      <c r="AL111" s="164">
        <f>(1-'Solar Derate Calculations'!$K$16)*L111</f>
        <v>107.52538300000001</v>
      </c>
      <c r="AM111" s="164">
        <f>(1-'Solar Derate Calculations'!$K$17)*M111</f>
        <v>89.688644409999995</v>
      </c>
      <c r="AN111" s="164">
        <f>(1-'Solar Derate Calculations'!$K$18)*N111</f>
        <v>64.520569996500001</v>
      </c>
      <c r="AO111" s="169">
        <f>(1-'Solar Derate Calculations'!$K$19)*O111</f>
        <v>35.072043038500006</v>
      </c>
      <c r="AP111" s="168">
        <f t="shared" si="11"/>
        <v>1038.632215139</v>
      </c>
    </row>
    <row r="112" spans="2:42">
      <c r="B112" s="149" t="str">
        <f t="shared" si="13"/>
        <v>W</v>
      </c>
      <c r="C112" s="152">
        <v>5</v>
      </c>
      <c r="D112" s="162">
        <v>62.871917719999999</v>
      </c>
      <c r="E112" s="162">
        <v>72.105316160000001</v>
      </c>
      <c r="F112" s="162">
        <v>116.94757079999999</v>
      </c>
      <c r="G112" s="162">
        <v>136.17837524000001</v>
      </c>
      <c r="H112" s="162">
        <v>152.21017456000001</v>
      </c>
      <c r="I112" s="162">
        <v>152.67070007000001</v>
      </c>
      <c r="J112" s="162">
        <v>126.83271790000001</v>
      </c>
      <c r="K112" s="162">
        <v>114.94120789</v>
      </c>
      <c r="L112" s="162">
        <v>106.11364746</v>
      </c>
      <c r="M112" s="162">
        <v>88.760650630000001</v>
      </c>
      <c r="N112" s="162">
        <v>67.80873871</v>
      </c>
      <c r="O112" s="162">
        <v>53.693473820000001</v>
      </c>
      <c r="P112" s="163">
        <f t="shared" si="7"/>
        <v>1251.1344909600002</v>
      </c>
      <c r="Q112" s="164">
        <f>(1-'Solar Derate Calculations'!$L$8)*D112</f>
        <v>53.441130061999999</v>
      </c>
      <c r="R112" s="164">
        <f>(1-'Solar Derate Calculations'!$L$9)*E112</f>
        <v>54.078987120000001</v>
      </c>
      <c r="S112" s="164">
        <f>(1-'Solar Derate Calculations'!$L$10)*F112</f>
        <v>105.25281371999999</v>
      </c>
      <c r="T112" s="164">
        <f>(1-'Solar Derate Calculations'!$L$11)*G112</f>
        <v>129.36945647799999</v>
      </c>
      <c r="U112" s="164">
        <f>(1-'Solar Derate Calculations'!$L$12)*H112</f>
        <v>152.21017456000001</v>
      </c>
      <c r="V112" s="164">
        <f>(1-'Solar Derate Calculations'!$L$13)*I112</f>
        <v>152.67070007000001</v>
      </c>
      <c r="W112" s="164">
        <f>(1-'Solar Derate Calculations'!$L$14)*J112</f>
        <v>126.83271790000001</v>
      </c>
      <c r="X112" s="164">
        <f>(1-'Solar Derate Calculations'!$L$15)*K112</f>
        <v>114.94120789</v>
      </c>
      <c r="Y112" s="164">
        <f>(1-'Solar Derate Calculations'!$L$16)*L112</f>
        <v>106.11364746</v>
      </c>
      <c r="Z112" s="164">
        <f>(1-'Solar Derate Calculations'!$L$17)*M112</f>
        <v>88.760650630000001</v>
      </c>
      <c r="AA112" s="164">
        <f>(1-'Solar Derate Calculations'!$L$18)*N112</f>
        <v>64.418301774499994</v>
      </c>
      <c r="AB112" s="164">
        <f>(1-'Solar Derate Calculations'!$L$19)*O112</f>
        <v>45.639452747</v>
      </c>
      <c r="AC112" s="168">
        <f t="shared" si="10"/>
        <v>1193.7292404115001</v>
      </c>
      <c r="AD112" s="164">
        <f>(1-'Solar Derate Calculations'!$K$8)*D112</f>
        <v>15.71797943</v>
      </c>
      <c r="AE112" s="164">
        <f>(1-'Solar Derate Calculations'!$K$9)*E112</f>
        <v>18.02632904</v>
      </c>
      <c r="AF112" s="164">
        <f>(1-'Solar Derate Calculations'!$K$10)*F112</f>
        <v>58.473785399999997</v>
      </c>
      <c r="AG112" s="164">
        <f>(1-'Solar Derate Calculations'!$K$11)*G112</f>
        <v>88.515943906000004</v>
      </c>
      <c r="AH112" s="164">
        <f>(1-'Solar Derate Calculations'!$K$12)*H112</f>
        <v>152.21017456000001</v>
      </c>
      <c r="AI112" s="164">
        <f>(1-'Solar Derate Calculations'!$K$13)*I112</f>
        <v>152.67070007000001</v>
      </c>
      <c r="AJ112" s="164">
        <f>(1-'Solar Derate Calculations'!$K$14)*J112</f>
        <v>126.83271790000001</v>
      </c>
      <c r="AK112" s="164">
        <f>(1-'Solar Derate Calculations'!$K$15)*K112</f>
        <v>114.94120789</v>
      </c>
      <c r="AL112" s="164">
        <f>(1-'Solar Derate Calculations'!$K$16)*L112</f>
        <v>106.11364746</v>
      </c>
      <c r="AM112" s="164">
        <f>(1-'Solar Derate Calculations'!$K$17)*M112</f>
        <v>88.760650630000001</v>
      </c>
      <c r="AN112" s="164">
        <f>(1-'Solar Derate Calculations'!$K$18)*N112</f>
        <v>64.418301774499994</v>
      </c>
      <c r="AO112" s="169">
        <f>(1-'Solar Derate Calculations'!$K$19)*O112</f>
        <v>34.900757983000005</v>
      </c>
      <c r="AP112" s="168">
        <f t="shared" si="11"/>
        <v>1021.5821960435001</v>
      </c>
    </row>
    <row r="113" spans="2:42">
      <c r="B113" s="149" t="str">
        <f t="shared" si="13"/>
        <v>W</v>
      </c>
      <c r="C113" s="152">
        <v>6</v>
      </c>
      <c r="D113" s="162">
        <v>62.574657440000003</v>
      </c>
      <c r="E113" s="162">
        <v>71.104286189999996</v>
      </c>
      <c r="F113" s="162">
        <v>115.27438354</v>
      </c>
      <c r="G113" s="162">
        <v>134.06175232000001</v>
      </c>
      <c r="H113" s="162">
        <v>149.35688782</v>
      </c>
      <c r="I113" s="162">
        <v>149.30461120999999</v>
      </c>
      <c r="J113" s="162">
        <v>123.24145507999999</v>
      </c>
      <c r="K113" s="162">
        <v>112.82342529</v>
      </c>
      <c r="L113" s="162">
        <v>104.53988647</v>
      </c>
      <c r="M113" s="162">
        <v>87.909652710000003</v>
      </c>
      <c r="N113" s="162">
        <v>67.596359250000006</v>
      </c>
      <c r="O113" s="162">
        <v>53.421596530000002</v>
      </c>
      <c r="P113" s="163">
        <f t="shared" si="7"/>
        <v>1231.2089538499999</v>
      </c>
      <c r="Q113" s="164">
        <f>(1-'Solar Derate Calculations'!$L$8)*D113</f>
        <v>53.188458824000001</v>
      </c>
      <c r="R113" s="164">
        <f>(1-'Solar Derate Calculations'!$L$9)*E113</f>
        <v>53.328214642500001</v>
      </c>
      <c r="S113" s="164">
        <f>(1-'Solar Derate Calculations'!$L$10)*F113</f>
        <v>103.746945186</v>
      </c>
      <c r="T113" s="164">
        <f>(1-'Solar Derate Calculations'!$L$11)*G113</f>
        <v>127.35866470400001</v>
      </c>
      <c r="U113" s="164">
        <f>(1-'Solar Derate Calculations'!$L$12)*H113</f>
        <v>149.35688782</v>
      </c>
      <c r="V113" s="164">
        <f>(1-'Solar Derate Calculations'!$L$13)*I113</f>
        <v>149.30461120999999</v>
      </c>
      <c r="W113" s="164">
        <f>(1-'Solar Derate Calculations'!$L$14)*J113</f>
        <v>123.24145507999999</v>
      </c>
      <c r="X113" s="164">
        <f>(1-'Solar Derate Calculations'!$L$15)*K113</f>
        <v>112.82342529</v>
      </c>
      <c r="Y113" s="164">
        <f>(1-'Solar Derate Calculations'!$L$16)*L113</f>
        <v>104.53988647</v>
      </c>
      <c r="Z113" s="164">
        <f>(1-'Solar Derate Calculations'!$L$17)*M113</f>
        <v>87.909652710000003</v>
      </c>
      <c r="AA113" s="164">
        <f>(1-'Solar Derate Calculations'!$L$18)*N113</f>
        <v>64.216541287500007</v>
      </c>
      <c r="AB113" s="164">
        <f>(1-'Solar Derate Calculations'!$L$19)*O113</f>
        <v>45.408357050500001</v>
      </c>
      <c r="AC113" s="168">
        <f t="shared" si="10"/>
        <v>1174.4231002745</v>
      </c>
      <c r="AD113" s="164">
        <f>(1-'Solar Derate Calculations'!$K$8)*D113</f>
        <v>15.643664360000001</v>
      </c>
      <c r="AE113" s="164">
        <f>(1-'Solar Derate Calculations'!$K$9)*E113</f>
        <v>17.776071547499999</v>
      </c>
      <c r="AF113" s="164">
        <f>(1-'Solar Derate Calculations'!$K$10)*F113</f>
        <v>57.637191770000001</v>
      </c>
      <c r="AG113" s="164">
        <f>(1-'Solar Derate Calculations'!$K$11)*G113</f>
        <v>87.140139008000006</v>
      </c>
      <c r="AH113" s="164">
        <f>(1-'Solar Derate Calculations'!$K$12)*H113</f>
        <v>149.35688782</v>
      </c>
      <c r="AI113" s="164">
        <f>(1-'Solar Derate Calculations'!$K$13)*I113</f>
        <v>149.30461120999999</v>
      </c>
      <c r="AJ113" s="164">
        <f>(1-'Solar Derate Calculations'!$K$14)*J113</f>
        <v>123.24145507999999</v>
      </c>
      <c r="AK113" s="164">
        <f>(1-'Solar Derate Calculations'!$K$15)*K113</f>
        <v>112.82342529</v>
      </c>
      <c r="AL113" s="164">
        <f>(1-'Solar Derate Calculations'!$K$16)*L113</f>
        <v>104.53988647</v>
      </c>
      <c r="AM113" s="164">
        <f>(1-'Solar Derate Calculations'!$K$17)*M113</f>
        <v>87.909652710000003</v>
      </c>
      <c r="AN113" s="164">
        <f>(1-'Solar Derate Calculations'!$K$18)*N113</f>
        <v>64.216541287500007</v>
      </c>
      <c r="AO113" s="169">
        <f>(1-'Solar Derate Calculations'!$K$19)*O113</f>
        <v>34.724037744500002</v>
      </c>
      <c r="AP113" s="168">
        <f t="shared" si="11"/>
        <v>1004.3135642975002</v>
      </c>
    </row>
    <row r="114" spans="2:42">
      <c r="B114" s="149" t="str">
        <f t="shared" si="13"/>
        <v>W</v>
      </c>
      <c r="C114" s="152">
        <v>7</v>
      </c>
      <c r="D114" s="162">
        <v>62.322368619999999</v>
      </c>
      <c r="E114" s="162">
        <v>70.129783630000006</v>
      </c>
      <c r="F114" s="162">
        <v>113.62271118</v>
      </c>
      <c r="G114" s="162">
        <v>131.80142212000001</v>
      </c>
      <c r="H114" s="162">
        <v>146.68640137</v>
      </c>
      <c r="I114" s="162">
        <v>146.13356017999999</v>
      </c>
      <c r="J114" s="162">
        <v>120.00679015999999</v>
      </c>
      <c r="K114" s="162">
        <v>110.70081329</v>
      </c>
      <c r="L114" s="162">
        <v>102.99017334</v>
      </c>
      <c r="M114" s="162">
        <v>87.119514469999999</v>
      </c>
      <c r="N114" s="162">
        <v>67.265213009999997</v>
      </c>
      <c r="O114" s="162">
        <v>53.188110350000002</v>
      </c>
      <c r="P114" s="163">
        <f t="shared" si="7"/>
        <v>1211.96686172</v>
      </c>
      <c r="Q114" s="164">
        <f>(1-'Solar Derate Calculations'!$L$8)*D114</f>
        <v>52.974013326999994</v>
      </c>
      <c r="R114" s="164">
        <f>(1-'Solar Derate Calculations'!$L$9)*E114</f>
        <v>52.597337722500001</v>
      </c>
      <c r="S114" s="164">
        <f>(1-'Solar Derate Calculations'!$L$10)*F114</f>
        <v>102.260440062</v>
      </c>
      <c r="T114" s="164">
        <f>(1-'Solar Derate Calculations'!$L$11)*G114</f>
        <v>125.211351014</v>
      </c>
      <c r="U114" s="164">
        <f>(1-'Solar Derate Calculations'!$L$12)*H114</f>
        <v>146.68640137</v>
      </c>
      <c r="V114" s="164">
        <f>(1-'Solar Derate Calculations'!$L$13)*I114</f>
        <v>146.13356017999999</v>
      </c>
      <c r="W114" s="164">
        <f>(1-'Solar Derate Calculations'!$L$14)*J114</f>
        <v>120.00679015999999</v>
      </c>
      <c r="X114" s="164">
        <f>(1-'Solar Derate Calculations'!$L$15)*K114</f>
        <v>110.70081329</v>
      </c>
      <c r="Y114" s="164">
        <f>(1-'Solar Derate Calculations'!$L$16)*L114</f>
        <v>102.99017334</v>
      </c>
      <c r="Z114" s="164">
        <f>(1-'Solar Derate Calculations'!$L$17)*M114</f>
        <v>87.119514469999999</v>
      </c>
      <c r="AA114" s="164">
        <f>(1-'Solar Derate Calculations'!$L$18)*N114</f>
        <v>63.901952359499994</v>
      </c>
      <c r="AB114" s="164">
        <f>(1-'Solar Derate Calculations'!$L$19)*O114</f>
        <v>45.209893797500001</v>
      </c>
      <c r="AC114" s="168">
        <f t="shared" si="10"/>
        <v>1155.7922410925</v>
      </c>
      <c r="AD114" s="164">
        <f>(1-'Solar Derate Calculations'!$K$8)*D114</f>
        <v>15.580592155</v>
      </c>
      <c r="AE114" s="164">
        <f>(1-'Solar Derate Calculations'!$K$9)*E114</f>
        <v>17.532445907500001</v>
      </c>
      <c r="AF114" s="164">
        <f>(1-'Solar Derate Calculations'!$K$10)*F114</f>
        <v>56.811355589999998</v>
      </c>
      <c r="AG114" s="164">
        <f>(1-'Solar Derate Calculations'!$K$11)*G114</f>
        <v>85.670924378000009</v>
      </c>
      <c r="AH114" s="164">
        <f>(1-'Solar Derate Calculations'!$K$12)*H114</f>
        <v>146.68640137</v>
      </c>
      <c r="AI114" s="164">
        <f>(1-'Solar Derate Calculations'!$K$13)*I114</f>
        <v>146.13356017999999</v>
      </c>
      <c r="AJ114" s="164">
        <f>(1-'Solar Derate Calculations'!$K$14)*J114</f>
        <v>120.00679015999999</v>
      </c>
      <c r="AK114" s="164">
        <f>(1-'Solar Derate Calculations'!$K$15)*K114</f>
        <v>110.70081329</v>
      </c>
      <c r="AL114" s="164">
        <f>(1-'Solar Derate Calculations'!$K$16)*L114</f>
        <v>102.99017334</v>
      </c>
      <c r="AM114" s="164">
        <f>(1-'Solar Derate Calculations'!$K$17)*M114</f>
        <v>87.119514469999999</v>
      </c>
      <c r="AN114" s="164">
        <f>(1-'Solar Derate Calculations'!$K$18)*N114</f>
        <v>63.901952359499994</v>
      </c>
      <c r="AO114" s="169">
        <f>(1-'Solar Derate Calculations'!$K$19)*O114</f>
        <v>34.572271727500002</v>
      </c>
      <c r="AP114" s="168">
        <f t="shared" si="11"/>
        <v>987.70679492750014</v>
      </c>
    </row>
    <row r="115" spans="2:42">
      <c r="B115" s="149" t="str">
        <f t="shared" si="13"/>
        <v>W</v>
      </c>
      <c r="C115" s="152">
        <v>8</v>
      </c>
      <c r="D115" s="162">
        <v>61.958290099999999</v>
      </c>
      <c r="E115" s="162">
        <v>69.224700929999997</v>
      </c>
      <c r="F115" s="162">
        <v>111.90744780999999</v>
      </c>
      <c r="G115" s="162">
        <v>129.57341002999999</v>
      </c>
      <c r="H115" s="162">
        <v>144.03443909000001</v>
      </c>
      <c r="I115" s="162">
        <v>143.20251465000001</v>
      </c>
      <c r="J115" s="162">
        <v>116.88145446999999</v>
      </c>
      <c r="K115" s="162">
        <v>108.70446013999999</v>
      </c>
      <c r="L115" s="162">
        <v>101.62311554</v>
      </c>
      <c r="M115" s="162">
        <v>86.233993530000006</v>
      </c>
      <c r="N115" s="162">
        <v>66.930816649999997</v>
      </c>
      <c r="O115" s="162">
        <v>52.931865690000002</v>
      </c>
      <c r="P115" s="163">
        <f t="shared" si="7"/>
        <v>1193.2065086299999</v>
      </c>
      <c r="Q115" s="164">
        <f>(1-'Solar Derate Calculations'!$L$8)*D115</f>
        <v>52.664546584999997</v>
      </c>
      <c r="R115" s="164">
        <f>(1-'Solar Derate Calculations'!$L$9)*E115</f>
        <v>51.918525697500002</v>
      </c>
      <c r="S115" s="164">
        <f>(1-'Solar Derate Calculations'!$L$10)*F115</f>
        <v>100.716703029</v>
      </c>
      <c r="T115" s="164">
        <f>(1-'Solar Derate Calculations'!$L$11)*G115</f>
        <v>123.09473952849999</v>
      </c>
      <c r="U115" s="164">
        <f>(1-'Solar Derate Calculations'!$L$12)*H115</f>
        <v>144.03443909000001</v>
      </c>
      <c r="V115" s="164">
        <f>(1-'Solar Derate Calculations'!$L$13)*I115</f>
        <v>143.20251465000001</v>
      </c>
      <c r="W115" s="164">
        <f>(1-'Solar Derate Calculations'!$L$14)*J115</f>
        <v>116.88145446999999</v>
      </c>
      <c r="X115" s="164">
        <f>(1-'Solar Derate Calculations'!$L$15)*K115</f>
        <v>108.70446013999999</v>
      </c>
      <c r="Y115" s="164">
        <f>(1-'Solar Derate Calculations'!$L$16)*L115</f>
        <v>101.62311554</v>
      </c>
      <c r="Z115" s="164">
        <f>(1-'Solar Derate Calculations'!$L$17)*M115</f>
        <v>86.233993530000006</v>
      </c>
      <c r="AA115" s="164">
        <f>(1-'Solar Derate Calculations'!$L$18)*N115</f>
        <v>63.584275817499993</v>
      </c>
      <c r="AB115" s="164">
        <f>(1-'Solar Derate Calculations'!$L$19)*O115</f>
        <v>44.992085836500003</v>
      </c>
      <c r="AC115" s="168">
        <f t="shared" si="10"/>
        <v>1137.650853914</v>
      </c>
      <c r="AD115" s="164">
        <f>(1-'Solar Derate Calculations'!$K$8)*D115</f>
        <v>15.489572525</v>
      </c>
      <c r="AE115" s="164">
        <f>(1-'Solar Derate Calculations'!$K$9)*E115</f>
        <v>17.306175232499999</v>
      </c>
      <c r="AF115" s="164">
        <f>(1-'Solar Derate Calculations'!$K$10)*F115</f>
        <v>55.953723904999997</v>
      </c>
      <c r="AG115" s="164">
        <f>(1-'Solar Derate Calculations'!$K$11)*G115</f>
        <v>84.222716519499997</v>
      </c>
      <c r="AH115" s="164">
        <f>(1-'Solar Derate Calculations'!$K$12)*H115</f>
        <v>144.03443909000001</v>
      </c>
      <c r="AI115" s="164">
        <f>(1-'Solar Derate Calculations'!$K$13)*I115</f>
        <v>143.20251465000001</v>
      </c>
      <c r="AJ115" s="164">
        <f>(1-'Solar Derate Calculations'!$K$14)*J115</f>
        <v>116.88145446999999</v>
      </c>
      <c r="AK115" s="164">
        <f>(1-'Solar Derate Calculations'!$K$15)*K115</f>
        <v>108.70446013999999</v>
      </c>
      <c r="AL115" s="164">
        <f>(1-'Solar Derate Calculations'!$K$16)*L115</f>
        <v>101.62311554</v>
      </c>
      <c r="AM115" s="164">
        <f>(1-'Solar Derate Calculations'!$K$17)*M115</f>
        <v>86.233993530000006</v>
      </c>
      <c r="AN115" s="164">
        <f>(1-'Solar Derate Calculations'!$K$18)*N115</f>
        <v>63.584275817499993</v>
      </c>
      <c r="AO115" s="169">
        <f>(1-'Solar Derate Calculations'!$K$19)*O115</f>
        <v>34.405712698500004</v>
      </c>
      <c r="AP115" s="168">
        <f t="shared" si="11"/>
        <v>971.64215411800001</v>
      </c>
    </row>
    <row r="116" spans="2:42">
      <c r="B116" s="149" t="str">
        <f t="shared" si="13"/>
        <v>W</v>
      </c>
      <c r="C116" s="152">
        <v>9</v>
      </c>
      <c r="D116" s="162">
        <v>61.582942959999997</v>
      </c>
      <c r="E116" s="162">
        <v>68.482292180000002</v>
      </c>
      <c r="F116" s="162">
        <v>110.4637146</v>
      </c>
      <c r="G116" s="162">
        <v>127.80107117</v>
      </c>
      <c r="H116" s="162">
        <v>141.824646</v>
      </c>
      <c r="I116" s="162">
        <v>140.73022460999999</v>
      </c>
      <c r="J116" s="162">
        <v>114.38814545</v>
      </c>
      <c r="K116" s="162">
        <v>107.27180481000001</v>
      </c>
      <c r="L116" s="162">
        <v>100.48108673</v>
      </c>
      <c r="M116" s="162">
        <v>85.453208919999994</v>
      </c>
      <c r="N116" s="162">
        <v>66.661476140000005</v>
      </c>
      <c r="O116" s="162">
        <v>52.653251650000001</v>
      </c>
      <c r="P116" s="163">
        <f t="shared" si="7"/>
        <v>1177.7938652200003</v>
      </c>
      <c r="Q116" s="164">
        <f>(1-'Solar Derate Calculations'!$L$8)*D116</f>
        <v>52.345501515999999</v>
      </c>
      <c r="R116" s="164">
        <f>(1-'Solar Derate Calculations'!$L$9)*E116</f>
        <v>51.361719135000001</v>
      </c>
      <c r="S116" s="164">
        <f>(1-'Solar Derate Calculations'!$L$10)*F116</f>
        <v>99.41734314</v>
      </c>
      <c r="T116" s="164">
        <f>(1-'Solar Derate Calculations'!$L$11)*G116</f>
        <v>121.4110176115</v>
      </c>
      <c r="U116" s="164">
        <f>(1-'Solar Derate Calculations'!$L$12)*H116</f>
        <v>141.824646</v>
      </c>
      <c r="V116" s="164">
        <f>(1-'Solar Derate Calculations'!$L$13)*I116</f>
        <v>140.73022460999999</v>
      </c>
      <c r="W116" s="164">
        <f>(1-'Solar Derate Calculations'!$L$14)*J116</f>
        <v>114.38814545</v>
      </c>
      <c r="X116" s="164">
        <f>(1-'Solar Derate Calculations'!$L$15)*K116</f>
        <v>107.27180481000001</v>
      </c>
      <c r="Y116" s="164">
        <f>(1-'Solar Derate Calculations'!$L$16)*L116</f>
        <v>100.48108673</v>
      </c>
      <c r="Z116" s="164">
        <f>(1-'Solar Derate Calculations'!$L$17)*M116</f>
        <v>85.453208919999994</v>
      </c>
      <c r="AA116" s="164">
        <f>(1-'Solar Derate Calculations'!$L$18)*N116</f>
        <v>63.328402333</v>
      </c>
      <c r="AB116" s="164">
        <f>(1-'Solar Derate Calculations'!$L$19)*O116</f>
        <v>44.755263902499998</v>
      </c>
      <c r="AC116" s="168">
        <f t="shared" si="10"/>
        <v>1122.7683641580002</v>
      </c>
      <c r="AD116" s="164">
        <f>(1-'Solar Derate Calculations'!$K$8)*D116</f>
        <v>15.395735739999999</v>
      </c>
      <c r="AE116" s="164">
        <f>(1-'Solar Derate Calculations'!$K$9)*E116</f>
        <v>17.120573045</v>
      </c>
      <c r="AF116" s="164">
        <f>(1-'Solar Derate Calculations'!$K$10)*F116</f>
        <v>55.231857300000001</v>
      </c>
      <c r="AG116" s="164">
        <f>(1-'Solar Derate Calculations'!$K$11)*G116</f>
        <v>83.0706962605</v>
      </c>
      <c r="AH116" s="164">
        <f>(1-'Solar Derate Calculations'!$K$12)*H116</f>
        <v>141.824646</v>
      </c>
      <c r="AI116" s="164">
        <f>(1-'Solar Derate Calculations'!$K$13)*I116</f>
        <v>140.73022460999999</v>
      </c>
      <c r="AJ116" s="164">
        <f>(1-'Solar Derate Calculations'!$K$14)*J116</f>
        <v>114.38814545</v>
      </c>
      <c r="AK116" s="164">
        <f>(1-'Solar Derate Calculations'!$K$15)*K116</f>
        <v>107.27180481000001</v>
      </c>
      <c r="AL116" s="164">
        <f>(1-'Solar Derate Calculations'!$K$16)*L116</f>
        <v>100.48108673</v>
      </c>
      <c r="AM116" s="164">
        <f>(1-'Solar Derate Calculations'!$K$17)*M116</f>
        <v>85.453208919999994</v>
      </c>
      <c r="AN116" s="164">
        <f>(1-'Solar Derate Calculations'!$K$18)*N116</f>
        <v>63.328402333</v>
      </c>
      <c r="AO116" s="169">
        <f>(1-'Solar Derate Calculations'!$K$19)*O116</f>
        <v>34.224613572500004</v>
      </c>
      <c r="AP116" s="168">
        <f t="shared" si="11"/>
        <v>958.52099477100001</v>
      </c>
    </row>
    <row r="117" spans="2:42">
      <c r="B117" s="149" t="str">
        <f t="shared" si="13"/>
        <v>W</v>
      </c>
      <c r="C117" s="152">
        <v>10</v>
      </c>
      <c r="D117" s="162">
        <v>61.02015686</v>
      </c>
      <c r="E117" s="162">
        <v>67.423248290000004</v>
      </c>
      <c r="F117" s="162">
        <v>108.60002136</v>
      </c>
      <c r="G117" s="162">
        <v>125.41982269</v>
      </c>
      <c r="H117" s="162">
        <v>139.01162719999999</v>
      </c>
      <c r="I117" s="162">
        <v>137.49282837000001</v>
      </c>
      <c r="J117" s="162">
        <v>111.35072327</v>
      </c>
      <c r="K117" s="162">
        <v>105.44618988000001</v>
      </c>
      <c r="L117" s="162">
        <v>98.860702509999996</v>
      </c>
      <c r="M117" s="162">
        <v>84.449310299999993</v>
      </c>
      <c r="N117" s="162">
        <v>66.271301269999995</v>
      </c>
      <c r="O117" s="162">
        <v>52.202892300000002</v>
      </c>
      <c r="P117" s="163">
        <f t="shared" si="7"/>
        <v>1157.5488243000002</v>
      </c>
      <c r="Q117" s="164">
        <f>(1-'Solar Derate Calculations'!$L$8)*D117</f>
        <v>51.867133330999998</v>
      </c>
      <c r="R117" s="164">
        <f>(1-'Solar Derate Calculations'!$L$9)*E117</f>
        <v>50.567436217500003</v>
      </c>
      <c r="S117" s="164">
        <f>(1-'Solar Derate Calculations'!$L$10)*F117</f>
        <v>97.740019224000008</v>
      </c>
      <c r="T117" s="164">
        <f>(1-'Solar Derate Calculations'!$L$11)*G117</f>
        <v>119.1488315555</v>
      </c>
      <c r="U117" s="164">
        <f>(1-'Solar Derate Calculations'!$L$12)*H117</f>
        <v>139.01162719999999</v>
      </c>
      <c r="V117" s="164">
        <f>(1-'Solar Derate Calculations'!$L$13)*I117</f>
        <v>137.49282837000001</v>
      </c>
      <c r="W117" s="164">
        <f>(1-'Solar Derate Calculations'!$L$14)*J117</f>
        <v>111.35072327</v>
      </c>
      <c r="X117" s="164">
        <f>(1-'Solar Derate Calculations'!$L$15)*K117</f>
        <v>105.44618988000001</v>
      </c>
      <c r="Y117" s="164">
        <f>(1-'Solar Derate Calculations'!$L$16)*L117</f>
        <v>98.860702509999996</v>
      </c>
      <c r="Z117" s="164">
        <f>(1-'Solar Derate Calculations'!$L$17)*M117</f>
        <v>84.449310299999993</v>
      </c>
      <c r="AA117" s="164">
        <f>(1-'Solar Derate Calculations'!$L$18)*N117</f>
        <v>62.957736206499995</v>
      </c>
      <c r="AB117" s="164">
        <f>(1-'Solar Derate Calculations'!$L$19)*O117</f>
        <v>44.372458455</v>
      </c>
      <c r="AC117" s="168">
        <f t="shared" si="10"/>
        <v>1103.2649965195001</v>
      </c>
      <c r="AD117" s="164">
        <f>(1-'Solar Derate Calculations'!$K$8)*D117</f>
        <v>15.255039215</v>
      </c>
      <c r="AE117" s="164">
        <f>(1-'Solar Derate Calculations'!$K$9)*E117</f>
        <v>16.855812072500001</v>
      </c>
      <c r="AF117" s="164">
        <f>(1-'Solar Derate Calculations'!$K$10)*F117</f>
        <v>54.30001068</v>
      </c>
      <c r="AG117" s="164">
        <f>(1-'Solar Derate Calculations'!$K$11)*G117</f>
        <v>81.522884748500005</v>
      </c>
      <c r="AH117" s="164">
        <f>(1-'Solar Derate Calculations'!$K$12)*H117</f>
        <v>139.01162719999999</v>
      </c>
      <c r="AI117" s="164">
        <f>(1-'Solar Derate Calculations'!$K$13)*I117</f>
        <v>137.49282837000001</v>
      </c>
      <c r="AJ117" s="164">
        <f>(1-'Solar Derate Calculations'!$K$14)*J117</f>
        <v>111.35072327</v>
      </c>
      <c r="AK117" s="164">
        <f>(1-'Solar Derate Calculations'!$K$15)*K117</f>
        <v>105.44618988000001</v>
      </c>
      <c r="AL117" s="164">
        <f>(1-'Solar Derate Calculations'!$K$16)*L117</f>
        <v>98.860702509999996</v>
      </c>
      <c r="AM117" s="164">
        <f>(1-'Solar Derate Calculations'!$K$17)*M117</f>
        <v>84.449310299999993</v>
      </c>
      <c r="AN117" s="164">
        <f>(1-'Solar Derate Calculations'!$K$18)*N117</f>
        <v>62.957736206499995</v>
      </c>
      <c r="AO117" s="169">
        <f>(1-'Solar Derate Calculations'!$K$19)*O117</f>
        <v>33.931879995000003</v>
      </c>
      <c r="AP117" s="168">
        <f t="shared" si="11"/>
        <v>941.43474444750007</v>
      </c>
    </row>
    <row r="118" spans="2:42">
      <c r="B118" s="149" t="str">
        <f t="shared" si="13"/>
        <v>W</v>
      </c>
      <c r="C118" s="152">
        <v>11</v>
      </c>
      <c r="D118" s="162">
        <v>60.54976654</v>
      </c>
      <c r="E118" s="162">
        <v>66.523468019999996</v>
      </c>
      <c r="F118" s="162">
        <v>107.12454224</v>
      </c>
      <c r="G118" s="162">
        <v>123.40654755</v>
      </c>
      <c r="H118" s="162">
        <v>136.85917663999999</v>
      </c>
      <c r="I118" s="162">
        <v>135.10011291999999</v>
      </c>
      <c r="J118" s="162">
        <v>109.02761078</v>
      </c>
      <c r="K118" s="162">
        <v>103.89538573999999</v>
      </c>
      <c r="L118" s="162">
        <v>97.533714290000006</v>
      </c>
      <c r="M118" s="162">
        <v>83.699264529999994</v>
      </c>
      <c r="N118" s="162">
        <v>65.870712280000006</v>
      </c>
      <c r="O118" s="162">
        <v>51.794670099999998</v>
      </c>
      <c r="P118" s="163">
        <f t="shared" si="7"/>
        <v>1141.3849716299999</v>
      </c>
      <c r="Q118" s="164">
        <f>(1-'Solar Derate Calculations'!$L$8)*D118</f>
        <v>51.467301558999999</v>
      </c>
      <c r="R118" s="164">
        <f>(1-'Solar Derate Calculations'!$L$9)*E118</f>
        <v>49.892601014999997</v>
      </c>
      <c r="S118" s="164">
        <f>(1-'Solar Derate Calculations'!$L$10)*F118</f>
        <v>96.412088015999998</v>
      </c>
      <c r="T118" s="164">
        <f>(1-'Solar Derate Calculations'!$L$11)*G118</f>
        <v>117.2362201725</v>
      </c>
      <c r="U118" s="164">
        <f>(1-'Solar Derate Calculations'!$L$12)*H118</f>
        <v>136.85917663999999</v>
      </c>
      <c r="V118" s="164">
        <f>(1-'Solar Derate Calculations'!$L$13)*I118</f>
        <v>135.10011291999999</v>
      </c>
      <c r="W118" s="164">
        <f>(1-'Solar Derate Calculations'!$L$14)*J118</f>
        <v>109.02761078</v>
      </c>
      <c r="X118" s="164">
        <f>(1-'Solar Derate Calculations'!$L$15)*K118</f>
        <v>103.89538573999999</v>
      </c>
      <c r="Y118" s="164">
        <f>(1-'Solar Derate Calculations'!$L$16)*L118</f>
        <v>97.533714290000006</v>
      </c>
      <c r="Z118" s="164">
        <f>(1-'Solar Derate Calculations'!$L$17)*M118</f>
        <v>83.699264529999994</v>
      </c>
      <c r="AA118" s="164">
        <f>(1-'Solar Derate Calculations'!$L$18)*N118</f>
        <v>62.577176666</v>
      </c>
      <c r="AB118" s="164">
        <f>(1-'Solar Derate Calculations'!$L$19)*O118</f>
        <v>44.025469584999996</v>
      </c>
      <c r="AC118" s="168">
        <f t="shared" si="10"/>
        <v>1087.7261219134998</v>
      </c>
      <c r="AD118" s="164">
        <f>(1-'Solar Derate Calculations'!$K$8)*D118</f>
        <v>15.137441635</v>
      </c>
      <c r="AE118" s="164">
        <f>(1-'Solar Derate Calculations'!$K$9)*E118</f>
        <v>16.630867004999999</v>
      </c>
      <c r="AF118" s="164">
        <f>(1-'Solar Derate Calculations'!$K$10)*F118</f>
        <v>53.562271119999998</v>
      </c>
      <c r="AG118" s="164">
        <f>(1-'Solar Derate Calculations'!$K$11)*G118</f>
        <v>80.214255907500004</v>
      </c>
      <c r="AH118" s="164">
        <f>(1-'Solar Derate Calculations'!$K$12)*H118</f>
        <v>136.85917663999999</v>
      </c>
      <c r="AI118" s="164">
        <f>(1-'Solar Derate Calculations'!$K$13)*I118</f>
        <v>135.10011291999999</v>
      </c>
      <c r="AJ118" s="164">
        <f>(1-'Solar Derate Calculations'!$K$14)*J118</f>
        <v>109.02761078</v>
      </c>
      <c r="AK118" s="164">
        <f>(1-'Solar Derate Calculations'!$K$15)*K118</f>
        <v>103.89538573999999</v>
      </c>
      <c r="AL118" s="164">
        <f>(1-'Solar Derate Calculations'!$K$16)*L118</f>
        <v>97.533714290000006</v>
      </c>
      <c r="AM118" s="164">
        <f>(1-'Solar Derate Calculations'!$K$17)*M118</f>
        <v>83.699264529999994</v>
      </c>
      <c r="AN118" s="164">
        <f>(1-'Solar Derate Calculations'!$K$18)*N118</f>
        <v>62.577176666</v>
      </c>
      <c r="AO118" s="169">
        <f>(1-'Solar Derate Calculations'!$K$19)*O118</f>
        <v>33.666535564999997</v>
      </c>
      <c r="AP118" s="168">
        <f t="shared" si="11"/>
        <v>927.90381279849998</v>
      </c>
    </row>
    <row r="119" spans="2:42">
      <c r="B119" s="149" t="str">
        <f t="shared" si="13"/>
        <v>W</v>
      </c>
      <c r="C119" s="152">
        <v>12</v>
      </c>
      <c r="D119" s="162">
        <v>60.152698520000001</v>
      </c>
      <c r="E119" s="162">
        <v>65.667953490000002</v>
      </c>
      <c r="F119" s="162">
        <v>105.70205688</v>
      </c>
      <c r="G119" s="162">
        <v>121.48760222999999</v>
      </c>
      <c r="H119" s="162">
        <v>134.76889037999999</v>
      </c>
      <c r="I119" s="162">
        <v>132.85247802999999</v>
      </c>
      <c r="J119" s="162">
        <v>106.80969238</v>
      </c>
      <c r="K119" s="162">
        <v>102.40879059</v>
      </c>
      <c r="L119" s="162">
        <v>96.356369020000002</v>
      </c>
      <c r="M119" s="162">
        <v>83.007064819999997</v>
      </c>
      <c r="N119" s="162">
        <v>65.42549133</v>
      </c>
      <c r="O119" s="162">
        <v>51.39954376</v>
      </c>
      <c r="P119" s="163">
        <f t="shared" si="7"/>
        <v>1126.0386314299997</v>
      </c>
      <c r="Q119" s="164">
        <f>(1-'Solar Derate Calculations'!$L$8)*D119</f>
        <v>51.129793741999997</v>
      </c>
      <c r="R119" s="164">
        <f>(1-'Solar Derate Calculations'!$L$9)*E119</f>
        <v>49.250965117500002</v>
      </c>
      <c r="S119" s="164">
        <f>(1-'Solar Derate Calculations'!$L$10)*F119</f>
        <v>95.131851191999999</v>
      </c>
      <c r="T119" s="164">
        <f>(1-'Solar Derate Calculations'!$L$11)*G119</f>
        <v>115.41322211849999</v>
      </c>
      <c r="U119" s="164">
        <f>(1-'Solar Derate Calculations'!$L$12)*H119</f>
        <v>134.76889037999999</v>
      </c>
      <c r="V119" s="164">
        <f>(1-'Solar Derate Calculations'!$L$13)*I119</f>
        <v>132.85247802999999</v>
      </c>
      <c r="W119" s="164">
        <f>(1-'Solar Derate Calculations'!$L$14)*J119</f>
        <v>106.80969238</v>
      </c>
      <c r="X119" s="164">
        <f>(1-'Solar Derate Calculations'!$L$15)*K119</f>
        <v>102.40879059</v>
      </c>
      <c r="Y119" s="164">
        <f>(1-'Solar Derate Calculations'!$L$16)*L119</f>
        <v>96.356369020000002</v>
      </c>
      <c r="Z119" s="164">
        <f>(1-'Solar Derate Calculations'!$L$17)*M119</f>
        <v>83.007064819999997</v>
      </c>
      <c r="AA119" s="164">
        <f>(1-'Solar Derate Calculations'!$L$18)*N119</f>
        <v>62.154216763499996</v>
      </c>
      <c r="AB119" s="164">
        <f>(1-'Solar Derate Calculations'!$L$19)*O119</f>
        <v>43.689612195999999</v>
      </c>
      <c r="AC119" s="168">
        <f t="shared" si="10"/>
        <v>1072.9729463495</v>
      </c>
      <c r="AD119" s="164">
        <f>(1-'Solar Derate Calculations'!$K$8)*D119</f>
        <v>15.03817463</v>
      </c>
      <c r="AE119" s="164">
        <f>(1-'Solar Derate Calculations'!$K$9)*E119</f>
        <v>16.416988372500001</v>
      </c>
      <c r="AF119" s="164">
        <f>(1-'Solar Derate Calculations'!$K$10)*F119</f>
        <v>52.85102844</v>
      </c>
      <c r="AG119" s="164">
        <f>(1-'Solar Derate Calculations'!$K$11)*G119</f>
        <v>78.966941449499998</v>
      </c>
      <c r="AH119" s="164">
        <f>(1-'Solar Derate Calculations'!$K$12)*H119</f>
        <v>134.76889037999999</v>
      </c>
      <c r="AI119" s="164">
        <f>(1-'Solar Derate Calculations'!$K$13)*I119</f>
        <v>132.85247802999999</v>
      </c>
      <c r="AJ119" s="164">
        <f>(1-'Solar Derate Calculations'!$K$14)*J119</f>
        <v>106.80969238</v>
      </c>
      <c r="AK119" s="164">
        <f>(1-'Solar Derate Calculations'!$K$15)*K119</f>
        <v>102.40879059</v>
      </c>
      <c r="AL119" s="164">
        <f>(1-'Solar Derate Calculations'!$K$16)*L119</f>
        <v>96.356369020000002</v>
      </c>
      <c r="AM119" s="164">
        <f>(1-'Solar Derate Calculations'!$K$17)*M119</f>
        <v>83.007064819999997</v>
      </c>
      <c r="AN119" s="164">
        <f>(1-'Solar Derate Calculations'!$K$18)*N119</f>
        <v>62.154216763499996</v>
      </c>
      <c r="AO119" s="169">
        <f>(1-'Solar Derate Calculations'!$K$19)*O119</f>
        <v>33.409703444000002</v>
      </c>
      <c r="AP119" s="168">
        <f t="shared" si="11"/>
        <v>915.04033831949982</v>
      </c>
    </row>
    <row r="120" spans="2:42">
      <c r="B120" s="155" t="s">
        <v>309</v>
      </c>
      <c r="C120" s="156">
        <v>0</v>
      </c>
      <c r="D120" s="170">
        <v>63.67406845</v>
      </c>
      <c r="E120" s="170">
        <v>76.131576539999998</v>
      </c>
      <c r="F120" s="170">
        <v>123.02910614</v>
      </c>
      <c r="G120" s="170">
        <v>143.06474304</v>
      </c>
      <c r="H120" s="170">
        <v>162.91740417</v>
      </c>
      <c r="I120" s="170">
        <v>166.63891602000001</v>
      </c>
      <c r="J120" s="170">
        <v>144.07482909999999</v>
      </c>
      <c r="K120" s="170">
        <v>125.61326599</v>
      </c>
      <c r="L120" s="170">
        <v>111.81799316</v>
      </c>
      <c r="M120" s="170">
        <v>92.386756899999995</v>
      </c>
      <c r="N120" s="170">
        <v>68.197357179999997</v>
      </c>
      <c r="O120" s="170">
        <v>54.521919250000003</v>
      </c>
      <c r="P120" s="171">
        <f t="shared" si="7"/>
        <v>1332.0679359399999</v>
      </c>
      <c r="Q120" s="166">
        <f>(1-'Solar Derate Calculations'!$L$8)*D120</f>
        <v>54.1229581825</v>
      </c>
      <c r="R120" s="166">
        <f>(1-'Solar Derate Calculations'!$L$9)*E120</f>
        <v>57.098682404999998</v>
      </c>
      <c r="S120" s="166">
        <f>(1-'Solar Derate Calculations'!$L$10)*F120</f>
        <v>110.726195526</v>
      </c>
      <c r="T120" s="166">
        <f>(1-'Solar Derate Calculations'!$L$11)*G120</f>
        <v>135.91150588799999</v>
      </c>
      <c r="U120" s="166">
        <f>(1-'Solar Derate Calculations'!$L$12)*H120</f>
        <v>162.91740417</v>
      </c>
      <c r="V120" s="166">
        <f>(1-'Solar Derate Calculations'!$L$13)*I120</f>
        <v>166.63891602000001</v>
      </c>
      <c r="W120" s="166">
        <f>(1-'Solar Derate Calculations'!$L$14)*J120</f>
        <v>144.07482909999999</v>
      </c>
      <c r="X120" s="166">
        <f>(1-'Solar Derate Calculations'!$L$15)*K120</f>
        <v>125.61326599</v>
      </c>
      <c r="Y120" s="166">
        <f>(1-'Solar Derate Calculations'!$L$16)*L120</f>
        <v>111.81799316</v>
      </c>
      <c r="Z120" s="166">
        <f>(1-'Solar Derate Calculations'!$L$17)*M120</f>
        <v>92.386756899999995</v>
      </c>
      <c r="AA120" s="166">
        <f>(1-'Solar Derate Calculations'!$L$18)*N120</f>
        <v>64.787489320999995</v>
      </c>
      <c r="AB120" s="166">
        <f>(1-'Solar Derate Calculations'!$L$19)*O120</f>
        <v>46.343631362499998</v>
      </c>
      <c r="AC120" s="165">
        <f t="shared" si="10"/>
        <v>1272.439628025</v>
      </c>
      <c r="AD120" s="166">
        <f>(1-'Solar Derate Calculations'!$K$8)*D120</f>
        <v>15.9185171125</v>
      </c>
      <c r="AE120" s="166">
        <f>(1-'Solar Derate Calculations'!$K$9)*E120</f>
        <v>19.032894134999999</v>
      </c>
      <c r="AF120" s="166">
        <f>(1-'Solar Derate Calculations'!$K$10)*F120</f>
        <v>61.514553069999998</v>
      </c>
      <c r="AG120" s="166">
        <f>(1-'Solar Derate Calculations'!$K$11)*G120</f>
        <v>92.992082976000006</v>
      </c>
      <c r="AH120" s="166">
        <f>(1-'Solar Derate Calculations'!$K$12)*H120</f>
        <v>162.91740417</v>
      </c>
      <c r="AI120" s="166">
        <f>(1-'Solar Derate Calculations'!$K$13)*I120</f>
        <v>166.63891602000001</v>
      </c>
      <c r="AJ120" s="166">
        <f>(1-'Solar Derate Calculations'!$K$14)*J120</f>
        <v>144.07482909999999</v>
      </c>
      <c r="AK120" s="166">
        <f>(1-'Solar Derate Calculations'!$K$15)*K120</f>
        <v>125.61326599</v>
      </c>
      <c r="AL120" s="166">
        <f>(1-'Solar Derate Calculations'!$K$16)*L120</f>
        <v>111.81799316</v>
      </c>
      <c r="AM120" s="166">
        <f>(1-'Solar Derate Calculations'!$K$17)*M120</f>
        <v>92.386756899999995</v>
      </c>
      <c r="AN120" s="166">
        <f>(1-'Solar Derate Calculations'!$K$18)*N120</f>
        <v>64.787489320999995</v>
      </c>
      <c r="AO120" s="167">
        <f>(1-'Solar Derate Calculations'!$K$19)*O120</f>
        <v>35.439247512500003</v>
      </c>
      <c r="AP120" s="165">
        <f t="shared" si="11"/>
        <v>1093.1339494670001</v>
      </c>
    </row>
    <row r="121" spans="2:42">
      <c r="B121" s="149" t="str">
        <f>B120</f>
        <v>NW</v>
      </c>
      <c r="C121" s="152">
        <v>1</v>
      </c>
      <c r="D121" s="162">
        <v>57.143119810000002</v>
      </c>
      <c r="E121" s="162">
        <v>70.851814270000006</v>
      </c>
      <c r="F121" s="162">
        <v>117.84079742</v>
      </c>
      <c r="G121" s="162">
        <v>140.10864258000001</v>
      </c>
      <c r="H121" s="162">
        <v>160.93659973000001</v>
      </c>
      <c r="I121" s="162">
        <v>165.07527160999999</v>
      </c>
      <c r="J121" s="162">
        <v>141.44087218999999</v>
      </c>
      <c r="K121" s="162">
        <v>122.86484528</v>
      </c>
      <c r="L121" s="162">
        <v>107.86003113</v>
      </c>
      <c r="M121" s="162">
        <v>86.305084230000006</v>
      </c>
      <c r="N121" s="162">
        <v>61.822788240000001</v>
      </c>
      <c r="O121" s="162">
        <v>48.674076079999999</v>
      </c>
      <c r="P121" s="163">
        <f t="shared" si="7"/>
        <v>1280.9239425699998</v>
      </c>
      <c r="Q121" s="164">
        <f>(1-'Solar Derate Calculations'!$L$8)*D121</f>
        <v>48.571651838500003</v>
      </c>
      <c r="R121" s="164">
        <f>(1-'Solar Derate Calculations'!$L$9)*E121</f>
        <v>53.138860702500004</v>
      </c>
      <c r="S121" s="164">
        <f>(1-'Solar Derate Calculations'!$L$10)*F121</f>
        <v>106.056717678</v>
      </c>
      <c r="T121" s="164">
        <f>(1-'Solar Derate Calculations'!$L$11)*G121</f>
        <v>133.103210451</v>
      </c>
      <c r="U121" s="164">
        <f>(1-'Solar Derate Calculations'!$L$12)*H121</f>
        <v>160.93659973000001</v>
      </c>
      <c r="V121" s="164">
        <f>(1-'Solar Derate Calculations'!$L$13)*I121</f>
        <v>165.07527160999999</v>
      </c>
      <c r="W121" s="164">
        <f>(1-'Solar Derate Calculations'!$L$14)*J121</f>
        <v>141.44087218999999</v>
      </c>
      <c r="X121" s="164">
        <f>(1-'Solar Derate Calculations'!$L$15)*K121</f>
        <v>122.86484528</v>
      </c>
      <c r="Y121" s="164">
        <f>(1-'Solar Derate Calculations'!$L$16)*L121</f>
        <v>107.86003113</v>
      </c>
      <c r="Z121" s="164">
        <f>(1-'Solar Derate Calculations'!$L$17)*M121</f>
        <v>86.305084230000006</v>
      </c>
      <c r="AA121" s="164">
        <f>(1-'Solar Derate Calculations'!$L$18)*N121</f>
        <v>58.731648827999997</v>
      </c>
      <c r="AB121" s="164">
        <f>(1-'Solar Derate Calculations'!$L$19)*O121</f>
        <v>41.372964667999995</v>
      </c>
      <c r="AC121" s="168">
        <f t="shared" si="10"/>
        <v>1225.4577583359999</v>
      </c>
      <c r="AD121" s="164">
        <f>(1-'Solar Derate Calculations'!$K$8)*D121</f>
        <v>14.2857799525</v>
      </c>
      <c r="AE121" s="164">
        <f>(1-'Solar Derate Calculations'!$K$9)*E121</f>
        <v>17.712953567500001</v>
      </c>
      <c r="AF121" s="164">
        <f>(1-'Solar Derate Calculations'!$K$10)*F121</f>
        <v>58.920398710000001</v>
      </c>
      <c r="AG121" s="164">
        <f>(1-'Solar Derate Calculations'!$K$11)*G121</f>
        <v>91.070617677000016</v>
      </c>
      <c r="AH121" s="164">
        <f>(1-'Solar Derate Calculations'!$K$12)*H121</f>
        <v>160.93659973000001</v>
      </c>
      <c r="AI121" s="164">
        <f>(1-'Solar Derate Calculations'!$K$13)*I121</f>
        <v>165.07527160999999</v>
      </c>
      <c r="AJ121" s="164">
        <f>(1-'Solar Derate Calculations'!$K$14)*J121</f>
        <v>141.44087218999999</v>
      </c>
      <c r="AK121" s="164">
        <f>(1-'Solar Derate Calculations'!$K$15)*K121</f>
        <v>122.86484528</v>
      </c>
      <c r="AL121" s="164">
        <f>(1-'Solar Derate Calculations'!$K$16)*L121</f>
        <v>107.86003113</v>
      </c>
      <c r="AM121" s="164">
        <f>(1-'Solar Derate Calculations'!$K$17)*M121</f>
        <v>86.305084230000006</v>
      </c>
      <c r="AN121" s="164">
        <f>(1-'Solar Derate Calculations'!$K$18)*N121</f>
        <v>58.731648827999997</v>
      </c>
      <c r="AO121" s="169">
        <f>(1-'Solar Derate Calculations'!$K$19)*O121</f>
        <v>31.638149452</v>
      </c>
      <c r="AP121" s="168">
        <f t="shared" si="11"/>
        <v>1056.8422523570002</v>
      </c>
    </row>
    <row r="122" spans="2:42">
      <c r="B122" s="149" t="str">
        <f t="shared" ref="B122:B132" si="14">B121</f>
        <v>NW</v>
      </c>
      <c r="C122" s="152">
        <v>2</v>
      </c>
      <c r="D122" s="162">
        <v>50.700809479999997</v>
      </c>
      <c r="E122" s="162">
        <v>65.451629639999993</v>
      </c>
      <c r="F122" s="162">
        <v>112.13918304000001</v>
      </c>
      <c r="G122" s="162">
        <v>136.45098877000001</v>
      </c>
      <c r="H122" s="162">
        <v>158.15827942000001</v>
      </c>
      <c r="I122" s="162">
        <v>162.61978149000001</v>
      </c>
      <c r="J122" s="162">
        <v>138.09599304</v>
      </c>
      <c r="K122" s="162">
        <v>119.55339050000001</v>
      </c>
      <c r="L122" s="162">
        <v>103.50344086</v>
      </c>
      <c r="M122" s="162">
        <v>80.042350769999999</v>
      </c>
      <c r="N122" s="162">
        <v>55.628658289999997</v>
      </c>
      <c r="O122" s="162">
        <v>42.976551059999998</v>
      </c>
      <c r="P122" s="163">
        <f t="shared" si="7"/>
        <v>1225.3210563600001</v>
      </c>
      <c r="Q122" s="164">
        <f>(1-'Solar Derate Calculations'!$L$8)*D122</f>
        <v>43.095688057999993</v>
      </c>
      <c r="R122" s="164">
        <f>(1-'Solar Derate Calculations'!$L$9)*E122</f>
        <v>49.088722229999995</v>
      </c>
      <c r="S122" s="164">
        <f>(1-'Solar Derate Calculations'!$L$10)*F122</f>
        <v>100.925264736</v>
      </c>
      <c r="T122" s="164">
        <f>(1-'Solar Derate Calculations'!$L$11)*G122</f>
        <v>129.6284393315</v>
      </c>
      <c r="U122" s="164">
        <f>(1-'Solar Derate Calculations'!$L$12)*H122</f>
        <v>158.15827942000001</v>
      </c>
      <c r="V122" s="164">
        <f>(1-'Solar Derate Calculations'!$L$13)*I122</f>
        <v>162.61978149000001</v>
      </c>
      <c r="W122" s="164">
        <f>(1-'Solar Derate Calculations'!$L$14)*J122</f>
        <v>138.09599304</v>
      </c>
      <c r="X122" s="164">
        <f>(1-'Solar Derate Calculations'!$L$15)*K122</f>
        <v>119.55339050000001</v>
      </c>
      <c r="Y122" s="164">
        <f>(1-'Solar Derate Calculations'!$L$16)*L122</f>
        <v>103.50344086</v>
      </c>
      <c r="Z122" s="164">
        <f>(1-'Solar Derate Calculations'!$L$17)*M122</f>
        <v>80.042350769999999</v>
      </c>
      <c r="AA122" s="164">
        <f>(1-'Solar Derate Calculations'!$L$18)*N122</f>
        <v>52.847225375499995</v>
      </c>
      <c r="AB122" s="164">
        <f>(1-'Solar Derate Calculations'!$L$19)*O122</f>
        <v>36.530068401000001</v>
      </c>
      <c r="AC122" s="168">
        <f t="shared" si="10"/>
        <v>1174.0886442120002</v>
      </c>
      <c r="AD122" s="164">
        <f>(1-'Solar Derate Calculations'!$K$8)*D122</f>
        <v>12.675202369999999</v>
      </c>
      <c r="AE122" s="164">
        <f>(1-'Solar Derate Calculations'!$K$9)*E122</f>
        <v>16.362907409999998</v>
      </c>
      <c r="AF122" s="164">
        <f>(1-'Solar Derate Calculations'!$K$10)*F122</f>
        <v>56.069591520000003</v>
      </c>
      <c r="AG122" s="164">
        <f>(1-'Solar Derate Calculations'!$K$11)*G122</f>
        <v>88.693142700500005</v>
      </c>
      <c r="AH122" s="164">
        <f>(1-'Solar Derate Calculations'!$K$12)*H122</f>
        <v>158.15827942000001</v>
      </c>
      <c r="AI122" s="164">
        <f>(1-'Solar Derate Calculations'!$K$13)*I122</f>
        <v>162.61978149000001</v>
      </c>
      <c r="AJ122" s="164">
        <f>(1-'Solar Derate Calculations'!$K$14)*J122</f>
        <v>138.09599304</v>
      </c>
      <c r="AK122" s="164">
        <f>(1-'Solar Derate Calculations'!$K$15)*K122</f>
        <v>119.55339050000001</v>
      </c>
      <c r="AL122" s="164">
        <f>(1-'Solar Derate Calculations'!$K$16)*L122</f>
        <v>103.50344086</v>
      </c>
      <c r="AM122" s="164">
        <f>(1-'Solar Derate Calculations'!$K$17)*M122</f>
        <v>80.042350769999999</v>
      </c>
      <c r="AN122" s="164">
        <f>(1-'Solar Derate Calculations'!$K$18)*N122</f>
        <v>52.847225375499995</v>
      </c>
      <c r="AO122" s="169">
        <f>(1-'Solar Derate Calculations'!$K$19)*O122</f>
        <v>27.934758189</v>
      </c>
      <c r="AP122" s="168">
        <f t="shared" si="11"/>
        <v>1016.556063645</v>
      </c>
    </row>
    <row r="123" spans="2:42">
      <c r="B123" s="149" t="str">
        <f t="shared" si="14"/>
        <v>NW</v>
      </c>
      <c r="C123" s="152">
        <v>3</v>
      </c>
      <c r="D123" s="162">
        <v>44.791519170000001</v>
      </c>
      <c r="E123" s="162">
        <v>60.163036349999999</v>
      </c>
      <c r="F123" s="162">
        <v>106.17933655</v>
      </c>
      <c r="G123" s="162">
        <v>132.24635315</v>
      </c>
      <c r="H123" s="162">
        <v>154.68218994</v>
      </c>
      <c r="I123" s="162">
        <v>159.35720825000001</v>
      </c>
      <c r="J123" s="162">
        <v>134.15521240000001</v>
      </c>
      <c r="K123" s="162">
        <v>115.79901886</v>
      </c>
      <c r="L123" s="162">
        <v>98.873703000000006</v>
      </c>
      <c r="M123" s="162">
        <v>73.951042180000002</v>
      </c>
      <c r="N123" s="162">
        <v>49.808219909999998</v>
      </c>
      <c r="O123" s="162">
        <v>37.878059389999997</v>
      </c>
      <c r="P123" s="163">
        <f t="shared" si="7"/>
        <v>1167.8848991500001</v>
      </c>
      <c r="Q123" s="164">
        <f>(1-'Solar Derate Calculations'!$L$8)*D123</f>
        <v>38.0727912945</v>
      </c>
      <c r="R123" s="164">
        <f>(1-'Solar Derate Calculations'!$L$9)*E123</f>
        <v>45.122277262499999</v>
      </c>
      <c r="S123" s="164">
        <f>(1-'Solar Derate Calculations'!$L$10)*F123</f>
        <v>95.561402895000001</v>
      </c>
      <c r="T123" s="164">
        <f>(1-'Solar Derate Calculations'!$L$11)*G123</f>
        <v>125.6340354925</v>
      </c>
      <c r="U123" s="164">
        <f>(1-'Solar Derate Calculations'!$L$12)*H123</f>
        <v>154.68218994</v>
      </c>
      <c r="V123" s="164">
        <f>(1-'Solar Derate Calculations'!$L$13)*I123</f>
        <v>159.35720825000001</v>
      </c>
      <c r="W123" s="164">
        <f>(1-'Solar Derate Calculations'!$L$14)*J123</f>
        <v>134.15521240000001</v>
      </c>
      <c r="X123" s="164">
        <f>(1-'Solar Derate Calculations'!$L$15)*K123</f>
        <v>115.79901886</v>
      </c>
      <c r="Y123" s="164">
        <f>(1-'Solar Derate Calculations'!$L$16)*L123</f>
        <v>98.873703000000006</v>
      </c>
      <c r="Z123" s="164">
        <f>(1-'Solar Derate Calculations'!$L$17)*M123</f>
        <v>73.951042180000002</v>
      </c>
      <c r="AA123" s="164">
        <f>(1-'Solar Derate Calculations'!$L$18)*N123</f>
        <v>47.317808914499999</v>
      </c>
      <c r="AB123" s="164">
        <f>(1-'Solar Derate Calculations'!$L$19)*O123</f>
        <v>32.196350481499998</v>
      </c>
      <c r="AC123" s="168">
        <f t="shared" si="10"/>
        <v>1120.7230409705001</v>
      </c>
      <c r="AD123" s="164">
        <f>(1-'Solar Derate Calculations'!$K$8)*D123</f>
        <v>11.1978797925</v>
      </c>
      <c r="AE123" s="164">
        <f>(1-'Solar Derate Calculations'!$K$9)*E123</f>
        <v>15.0407590875</v>
      </c>
      <c r="AF123" s="164">
        <f>(1-'Solar Derate Calculations'!$K$10)*F123</f>
        <v>53.089668275000001</v>
      </c>
      <c r="AG123" s="164">
        <f>(1-'Solar Derate Calculations'!$K$11)*G123</f>
        <v>85.960129547500003</v>
      </c>
      <c r="AH123" s="164">
        <f>(1-'Solar Derate Calculations'!$K$12)*H123</f>
        <v>154.68218994</v>
      </c>
      <c r="AI123" s="164">
        <f>(1-'Solar Derate Calculations'!$K$13)*I123</f>
        <v>159.35720825000001</v>
      </c>
      <c r="AJ123" s="164">
        <f>(1-'Solar Derate Calculations'!$K$14)*J123</f>
        <v>134.15521240000001</v>
      </c>
      <c r="AK123" s="164">
        <f>(1-'Solar Derate Calculations'!$K$15)*K123</f>
        <v>115.79901886</v>
      </c>
      <c r="AL123" s="164">
        <f>(1-'Solar Derate Calculations'!$K$16)*L123</f>
        <v>98.873703000000006</v>
      </c>
      <c r="AM123" s="164">
        <f>(1-'Solar Derate Calculations'!$K$17)*M123</f>
        <v>73.951042180000002</v>
      </c>
      <c r="AN123" s="164">
        <f>(1-'Solar Derate Calculations'!$K$18)*N123</f>
        <v>47.317808914499999</v>
      </c>
      <c r="AO123" s="169">
        <f>(1-'Solar Derate Calculations'!$K$19)*O123</f>
        <v>24.620738603499998</v>
      </c>
      <c r="AP123" s="168">
        <f t="shared" si="11"/>
        <v>974.04535885049995</v>
      </c>
    </row>
    <row r="124" spans="2:42">
      <c r="B124" s="149" t="str">
        <f t="shared" si="14"/>
        <v>NW</v>
      </c>
      <c r="C124" s="152">
        <v>4</v>
      </c>
      <c r="D124" s="162">
        <v>39.623344420000002</v>
      </c>
      <c r="E124" s="162">
        <v>55.27509689</v>
      </c>
      <c r="F124" s="162">
        <v>100.22695923000001</v>
      </c>
      <c r="G124" s="162">
        <v>127.69326019</v>
      </c>
      <c r="H124" s="162">
        <v>150.66702271</v>
      </c>
      <c r="I124" s="162">
        <v>155.46847534</v>
      </c>
      <c r="J124" s="162">
        <v>129.77783203000001</v>
      </c>
      <c r="K124" s="162">
        <v>111.79691314999999</v>
      </c>
      <c r="L124" s="162">
        <v>94.143684390000004</v>
      </c>
      <c r="M124" s="162">
        <v>68.255844120000006</v>
      </c>
      <c r="N124" s="162">
        <v>44.730274199999997</v>
      </c>
      <c r="O124" s="162">
        <v>33.501529689999998</v>
      </c>
      <c r="P124" s="163">
        <f t="shared" ref="P124:P132" si="15">SUM(D124:O124)</f>
        <v>1111.16023636</v>
      </c>
      <c r="Q124" s="164">
        <f>(1-'Solar Derate Calculations'!$L$8)*D124</f>
        <v>33.679842757000003</v>
      </c>
      <c r="R124" s="164">
        <f>(1-'Solar Derate Calculations'!$L$9)*E124</f>
        <v>41.456322667500004</v>
      </c>
      <c r="S124" s="164">
        <f>(1-'Solar Derate Calculations'!$L$10)*F124</f>
        <v>90.204263307000005</v>
      </c>
      <c r="T124" s="164">
        <f>(1-'Solar Derate Calculations'!$L$11)*G124</f>
        <v>121.3085971805</v>
      </c>
      <c r="U124" s="164">
        <f>(1-'Solar Derate Calculations'!$L$12)*H124</f>
        <v>150.66702271</v>
      </c>
      <c r="V124" s="164">
        <f>(1-'Solar Derate Calculations'!$L$13)*I124</f>
        <v>155.46847534</v>
      </c>
      <c r="W124" s="164">
        <f>(1-'Solar Derate Calculations'!$L$14)*J124</f>
        <v>129.77783203000001</v>
      </c>
      <c r="X124" s="164">
        <f>(1-'Solar Derate Calculations'!$L$15)*K124</f>
        <v>111.79691314999999</v>
      </c>
      <c r="Y124" s="164">
        <f>(1-'Solar Derate Calculations'!$L$16)*L124</f>
        <v>94.143684390000004</v>
      </c>
      <c r="Z124" s="164">
        <f>(1-'Solar Derate Calculations'!$L$17)*M124</f>
        <v>68.255844120000006</v>
      </c>
      <c r="AA124" s="164">
        <f>(1-'Solar Derate Calculations'!$L$18)*N124</f>
        <v>42.493760489999993</v>
      </c>
      <c r="AB124" s="164">
        <f>(1-'Solar Derate Calculations'!$L$19)*O124</f>
        <v>28.476300236499998</v>
      </c>
      <c r="AC124" s="168">
        <f t="shared" si="10"/>
        <v>1067.7288583785</v>
      </c>
      <c r="AD124" s="164">
        <f>(1-'Solar Derate Calculations'!$K$8)*D124</f>
        <v>9.9058361050000006</v>
      </c>
      <c r="AE124" s="164">
        <f>(1-'Solar Derate Calculations'!$K$9)*E124</f>
        <v>13.8187742225</v>
      </c>
      <c r="AF124" s="164">
        <f>(1-'Solar Derate Calculations'!$K$10)*F124</f>
        <v>50.113479615000003</v>
      </c>
      <c r="AG124" s="164">
        <f>(1-'Solar Derate Calculations'!$K$11)*G124</f>
        <v>83.000619123500002</v>
      </c>
      <c r="AH124" s="164">
        <f>(1-'Solar Derate Calculations'!$K$12)*H124</f>
        <v>150.66702271</v>
      </c>
      <c r="AI124" s="164">
        <f>(1-'Solar Derate Calculations'!$K$13)*I124</f>
        <v>155.46847534</v>
      </c>
      <c r="AJ124" s="164">
        <f>(1-'Solar Derate Calculations'!$K$14)*J124</f>
        <v>129.77783203000001</v>
      </c>
      <c r="AK124" s="164">
        <f>(1-'Solar Derate Calculations'!$K$15)*K124</f>
        <v>111.79691314999999</v>
      </c>
      <c r="AL124" s="164">
        <f>(1-'Solar Derate Calculations'!$K$16)*L124</f>
        <v>94.143684390000004</v>
      </c>
      <c r="AM124" s="164">
        <f>(1-'Solar Derate Calculations'!$K$17)*M124</f>
        <v>68.255844120000006</v>
      </c>
      <c r="AN124" s="164">
        <f>(1-'Solar Derate Calculations'!$K$18)*N124</f>
        <v>42.493760489999993</v>
      </c>
      <c r="AO124" s="169">
        <f>(1-'Solar Derate Calculations'!$K$19)*O124</f>
        <v>21.775994298499999</v>
      </c>
      <c r="AP124" s="168">
        <f t="shared" si="11"/>
        <v>931.21823559450002</v>
      </c>
    </row>
    <row r="125" spans="2:42">
      <c r="B125" s="149" t="str">
        <f t="shared" si="14"/>
        <v>NW</v>
      </c>
      <c r="C125" s="152">
        <v>5</v>
      </c>
      <c r="D125" s="162">
        <v>35.339946750000003</v>
      </c>
      <c r="E125" s="162">
        <v>50.880714419999997</v>
      </c>
      <c r="F125" s="162">
        <v>94.453910829999998</v>
      </c>
      <c r="G125" s="162">
        <v>122.91685486</v>
      </c>
      <c r="H125" s="162">
        <v>146.24604797000001</v>
      </c>
      <c r="I125" s="162">
        <v>151.10798645</v>
      </c>
      <c r="J125" s="162">
        <v>125.08235931</v>
      </c>
      <c r="K125" s="162">
        <v>107.68032074</v>
      </c>
      <c r="L125" s="162">
        <v>89.531936650000006</v>
      </c>
      <c r="M125" s="162">
        <v>63.107311250000002</v>
      </c>
      <c r="N125" s="162">
        <v>40.398941039999997</v>
      </c>
      <c r="O125" s="162">
        <v>29.94407082</v>
      </c>
      <c r="P125" s="163">
        <f t="shared" si="15"/>
        <v>1056.69040109</v>
      </c>
      <c r="Q125" s="164">
        <f>(1-'Solar Derate Calculations'!$L$8)*D125</f>
        <v>30.038954737500003</v>
      </c>
      <c r="R125" s="164">
        <f>(1-'Solar Derate Calculations'!$L$9)*E125</f>
        <v>38.160535814999996</v>
      </c>
      <c r="S125" s="164">
        <f>(1-'Solar Derate Calculations'!$L$10)*F125</f>
        <v>85.008519746999994</v>
      </c>
      <c r="T125" s="164">
        <f>(1-'Solar Derate Calculations'!$L$11)*G125</f>
        <v>116.771012117</v>
      </c>
      <c r="U125" s="164">
        <f>(1-'Solar Derate Calculations'!$L$12)*H125</f>
        <v>146.24604797000001</v>
      </c>
      <c r="V125" s="164">
        <f>(1-'Solar Derate Calculations'!$L$13)*I125</f>
        <v>151.10798645</v>
      </c>
      <c r="W125" s="164">
        <f>(1-'Solar Derate Calculations'!$L$14)*J125</f>
        <v>125.08235931</v>
      </c>
      <c r="X125" s="164">
        <f>(1-'Solar Derate Calculations'!$L$15)*K125</f>
        <v>107.68032074</v>
      </c>
      <c r="Y125" s="164">
        <f>(1-'Solar Derate Calculations'!$L$16)*L125</f>
        <v>89.531936650000006</v>
      </c>
      <c r="Z125" s="164">
        <f>(1-'Solar Derate Calculations'!$L$17)*M125</f>
        <v>63.107311250000002</v>
      </c>
      <c r="AA125" s="164">
        <f>(1-'Solar Derate Calculations'!$L$18)*N125</f>
        <v>38.378993987999998</v>
      </c>
      <c r="AB125" s="164">
        <f>(1-'Solar Derate Calculations'!$L$19)*O125</f>
        <v>25.452460197000001</v>
      </c>
      <c r="AC125" s="168">
        <f t="shared" si="10"/>
        <v>1016.5664389715</v>
      </c>
      <c r="AD125" s="164">
        <f>(1-'Solar Derate Calculations'!$K$8)*D125</f>
        <v>8.8349866875000007</v>
      </c>
      <c r="AE125" s="164">
        <f>(1-'Solar Derate Calculations'!$K$9)*E125</f>
        <v>12.720178604999999</v>
      </c>
      <c r="AF125" s="164">
        <f>(1-'Solar Derate Calculations'!$K$10)*F125</f>
        <v>47.226955414999999</v>
      </c>
      <c r="AG125" s="164">
        <f>(1-'Solar Derate Calculations'!$K$11)*G125</f>
        <v>79.895955659000009</v>
      </c>
      <c r="AH125" s="164">
        <f>(1-'Solar Derate Calculations'!$K$12)*H125</f>
        <v>146.24604797000001</v>
      </c>
      <c r="AI125" s="164">
        <f>(1-'Solar Derate Calculations'!$K$13)*I125</f>
        <v>151.10798645</v>
      </c>
      <c r="AJ125" s="164">
        <f>(1-'Solar Derate Calculations'!$K$14)*J125</f>
        <v>125.08235931</v>
      </c>
      <c r="AK125" s="164">
        <f>(1-'Solar Derate Calculations'!$K$15)*K125</f>
        <v>107.68032074</v>
      </c>
      <c r="AL125" s="164">
        <f>(1-'Solar Derate Calculations'!$K$16)*L125</f>
        <v>89.531936650000006</v>
      </c>
      <c r="AM125" s="164">
        <f>(1-'Solar Derate Calculations'!$K$17)*M125</f>
        <v>63.107311250000002</v>
      </c>
      <c r="AN125" s="164">
        <f>(1-'Solar Derate Calculations'!$K$18)*N125</f>
        <v>38.378993987999998</v>
      </c>
      <c r="AO125" s="169">
        <f>(1-'Solar Derate Calculations'!$K$19)*O125</f>
        <v>19.463646033</v>
      </c>
      <c r="AP125" s="168">
        <f t="shared" si="11"/>
        <v>889.27667875750001</v>
      </c>
    </row>
    <row r="126" spans="2:42">
      <c r="B126" s="149" t="str">
        <f t="shared" si="14"/>
        <v>NW</v>
      </c>
      <c r="C126" s="152">
        <v>6</v>
      </c>
      <c r="D126" s="162">
        <v>31.894292830000001</v>
      </c>
      <c r="E126" s="162">
        <v>47.0794754</v>
      </c>
      <c r="F126" s="162">
        <v>89.058189389999995</v>
      </c>
      <c r="G126" s="162">
        <v>118.12772369</v>
      </c>
      <c r="H126" s="162">
        <v>141.63949585</v>
      </c>
      <c r="I126" s="162">
        <v>146.45063782</v>
      </c>
      <c r="J126" s="162">
        <v>120.268013</v>
      </c>
      <c r="K126" s="162">
        <v>103.59947205</v>
      </c>
      <c r="L126" s="162">
        <v>85.159797670000003</v>
      </c>
      <c r="M126" s="162">
        <v>58.613376619999997</v>
      </c>
      <c r="N126" s="162">
        <v>36.861022949999999</v>
      </c>
      <c r="O126" s="162">
        <v>27.137474059999999</v>
      </c>
      <c r="P126" s="163">
        <f t="shared" si="15"/>
        <v>1005.8889713300001</v>
      </c>
      <c r="Q126" s="164">
        <f>(1-'Solar Derate Calculations'!$L$8)*D126</f>
        <v>27.110148905500001</v>
      </c>
      <c r="R126" s="164">
        <f>(1-'Solar Derate Calculations'!$L$9)*E126</f>
        <v>35.309606549999998</v>
      </c>
      <c r="S126" s="164">
        <f>(1-'Solar Derate Calculations'!$L$10)*F126</f>
        <v>80.152370450999996</v>
      </c>
      <c r="T126" s="164">
        <f>(1-'Solar Derate Calculations'!$L$11)*G126</f>
        <v>112.22133750549999</v>
      </c>
      <c r="U126" s="164">
        <f>(1-'Solar Derate Calculations'!$L$12)*H126</f>
        <v>141.63949585</v>
      </c>
      <c r="V126" s="164">
        <f>(1-'Solar Derate Calculations'!$L$13)*I126</f>
        <v>146.45063782</v>
      </c>
      <c r="W126" s="164">
        <f>(1-'Solar Derate Calculations'!$L$14)*J126</f>
        <v>120.268013</v>
      </c>
      <c r="X126" s="164">
        <f>(1-'Solar Derate Calculations'!$L$15)*K126</f>
        <v>103.59947205</v>
      </c>
      <c r="Y126" s="164">
        <f>(1-'Solar Derate Calculations'!$L$16)*L126</f>
        <v>85.159797670000003</v>
      </c>
      <c r="Z126" s="164">
        <f>(1-'Solar Derate Calculations'!$L$17)*M126</f>
        <v>58.613376619999997</v>
      </c>
      <c r="AA126" s="164">
        <f>(1-'Solar Derate Calculations'!$L$18)*N126</f>
        <v>35.0179718025</v>
      </c>
      <c r="AB126" s="164">
        <f>(1-'Solar Derate Calculations'!$L$19)*O126</f>
        <v>23.066852950999998</v>
      </c>
      <c r="AC126" s="168">
        <f t="shared" si="10"/>
        <v>968.60908117550002</v>
      </c>
      <c r="AD126" s="164">
        <f>(1-'Solar Derate Calculations'!$K$8)*D126</f>
        <v>7.9735732075000003</v>
      </c>
      <c r="AE126" s="164">
        <f>(1-'Solar Derate Calculations'!$K$9)*E126</f>
        <v>11.76986885</v>
      </c>
      <c r="AF126" s="164">
        <f>(1-'Solar Derate Calculations'!$K$10)*F126</f>
        <v>44.529094694999998</v>
      </c>
      <c r="AG126" s="164">
        <f>(1-'Solar Derate Calculations'!$K$11)*G126</f>
        <v>76.7830203985</v>
      </c>
      <c r="AH126" s="164">
        <f>(1-'Solar Derate Calculations'!$K$12)*H126</f>
        <v>141.63949585</v>
      </c>
      <c r="AI126" s="164">
        <f>(1-'Solar Derate Calculations'!$K$13)*I126</f>
        <v>146.45063782</v>
      </c>
      <c r="AJ126" s="164">
        <f>(1-'Solar Derate Calculations'!$K$14)*J126</f>
        <v>120.268013</v>
      </c>
      <c r="AK126" s="164">
        <f>(1-'Solar Derate Calculations'!$K$15)*K126</f>
        <v>103.59947205</v>
      </c>
      <c r="AL126" s="164">
        <f>(1-'Solar Derate Calculations'!$K$16)*L126</f>
        <v>85.159797670000003</v>
      </c>
      <c r="AM126" s="164">
        <f>(1-'Solar Derate Calculations'!$K$17)*M126</f>
        <v>58.613376619999997</v>
      </c>
      <c r="AN126" s="164">
        <f>(1-'Solar Derate Calculations'!$K$18)*N126</f>
        <v>35.0179718025</v>
      </c>
      <c r="AO126" s="169">
        <f>(1-'Solar Derate Calculations'!$K$19)*O126</f>
        <v>17.639358138999999</v>
      </c>
      <c r="AP126" s="168">
        <f t="shared" si="11"/>
        <v>849.44368010250002</v>
      </c>
    </row>
    <row r="127" spans="2:42">
      <c r="B127" s="149" t="str">
        <f t="shared" si="14"/>
        <v>NW</v>
      </c>
      <c r="C127" s="152">
        <v>7</v>
      </c>
      <c r="D127" s="162">
        <v>29.222059250000001</v>
      </c>
      <c r="E127" s="162">
        <v>43.876438139999998</v>
      </c>
      <c r="F127" s="162">
        <v>84.146987920000001</v>
      </c>
      <c r="G127" s="162">
        <v>113.48140717</v>
      </c>
      <c r="H127" s="162">
        <v>137.02796935999999</v>
      </c>
      <c r="I127" s="162">
        <v>141.67178344999999</v>
      </c>
      <c r="J127" s="162">
        <v>115.51735687</v>
      </c>
      <c r="K127" s="162">
        <v>99.730865480000006</v>
      </c>
      <c r="L127" s="162">
        <v>81.169120789999994</v>
      </c>
      <c r="M127" s="162">
        <v>54.809589389999999</v>
      </c>
      <c r="N127" s="162">
        <v>34.054782869999997</v>
      </c>
      <c r="O127" s="162">
        <v>24.993539810000001</v>
      </c>
      <c r="P127" s="163">
        <f t="shared" si="15"/>
        <v>959.70190050000008</v>
      </c>
      <c r="Q127" s="164">
        <f>(1-'Solar Derate Calculations'!$L$8)*D127</f>
        <v>24.838750362500001</v>
      </c>
      <c r="R127" s="164">
        <f>(1-'Solar Derate Calculations'!$L$9)*E127</f>
        <v>32.907328604999996</v>
      </c>
      <c r="S127" s="164">
        <f>(1-'Solar Derate Calculations'!$L$10)*F127</f>
        <v>75.732289128000005</v>
      </c>
      <c r="T127" s="164">
        <f>(1-'Solar Derate Calculations'!$L$11)*G127</f>
        <v>107.80733681149999</v>
      </c>
      <c r="U127" s="164">
        <f>(1-'Solar Derate Calculations'!$L$12)*H127</f>
        <v>137.02796935999999</v>
      </c>
      <c r="V127" s="164">
        <f>(1-'Solar Derate Calculations'!$L$13)*I127</f>
        <v>141.67178344999999</v>
      </c>
      <c r="W127" s="164">
        <f>(1-'Solar Derate Calculations'!$L$14)*J127</f>
        <v>115.51735687</v>
      </c>
      <c r="X127" s="164">
        <f>(1-'Solar Derate Calculations'!$L$15)*K127</f>
        <v>99.730865480000006</v>
      </c>
      <c r="Y127" s="164">
        <f>(1-'Solar Derate Calculations'!$L$16)*L127</f>
        <v>81.169120789999994</v>
      </c>
      <c r="Z127" s="164">
        <f>(1-'Solar Derate Calculations'!$L$17)*M127</f>
        <v>54.809589389999999</v>
      </c>
      <c r="AA127" s="164">
        <f>(1-'Solar Derate Calculations'!$L$18)*N127</f>
        <v>32.352043726499993</v>
      </c>
      <c r="AB127" s="164">
        <f>(1-'Solar Derate Calculations'!$L$19)*O127</f>
        <v>21.2445088385</v>
      </c>
      <c r="AC127" s="168">
        <f t="shared" si="10"/>
        <v>924.80894281200005</v>
      </c>
      <c r="AD127" s="164">
        <f>(1-'Solar Derate Calculations'!$K$8)*D127</f>
        <v>7.3055148125000002</v>
      </c>
      <c r="AE127" s="164">
        <f>(1-'Solar Derate Calculations'!$K$9)*E127</f>
        <v>10.969109534999999</v>
      </c>
      <c r="AF127" s="164">
        <f>(1-'Solar Derate Calculations'!$K$10)*F127</f>
        <v>42.07349396</v>
      </c>
      <c r="AG127" s="164">
        <f>(1-'Solar Derate Calculations'!$K$11)*G127</f>
        <v>73.762914660500002</v>
      </c>
      <c r="AH127" s="164">
        <f>(1-'Solar Derate Calculations'!$K$12)*H127</f>
        <v>137.02796935999999</v>
      </c>
      <c r="AI127" s="164">
        <f>(1-'Solar Derate Calculations'!$K$13)*I127</f>
        <v>141.67178344999999</v>
      </c>
      <c r="AJ127" s="164">
        <f>(1-'Solar Derate Calculations'!$K$14)*J127</f>
        <v>115.51735687</v>
      </c>
      <c r="AK127" s="164">
        <f>(1-'Solar Derate Calculations'!$K$15)*K127</f>
        <v>99.730865480000006</v>
      </c>
      <c r="AL127" s="164">
        <f>(1-'Solar Derate Calculations'!$K$16)*L127</f>
        <v>81.169120789999994</v>
      </c>
      <c r="AM127" s="164">
        <f>(1-'Solar Derate Calculations'!$K$17)*M127</f>
        <v>54.809589389999999</v>
      </c>
      <c r="AN127" s="164">
        <f>(1-'Solar Derate Calculations'!$K$18)*N127</f>
        <v>32.352043726499993</v>
      </c>
      <c r="AO127" s="169">
        <f>(1-'Solar Derate Calculations'!$K$19)*O127</f>
        <v>16.245800876500002</v>
      </c>
      <c r="AP127" s="168">
        <f t="shared" si="11"/>
        <v>812.63556291099997</v>
      </c>
    </row>
    <row r="128" spans="2:42">
      <c r="B128" s="149" t="str">
        <f t="shared" si="14"/>
        <v>NW</v>
      </c>
      <c r="C128" s="152">
        <v>8</v>
      </c>
      <c r="D128" s="162">
        <v>27.21689606</v>
      </c>
      <c r="E128" s="162">
        <v>41.240482329999999</v>
      </c>
      <c r="F128" s="162">
        <v>79.78158569</v>
      </c>
      <c r="G128" s="162">
        <v>109.06017303</v>
      </c>
      <c r="H128" s="162">
        <v>132.52270508000001</v>
      </c>
      <c r="I128" s="162">
        <v>137.02981567</v>
      </c>
      <c r="J128" s="162">
        <v>110.94935608</v>
      </c>
      <c r="K128" s="162">
        <v>96.156814580000002</v>
      </c>
      <c r="L128" s="162">
        <v>77.590881350000004</v>
      </c>
      <c r="M128" s="162">
        <v>51.638118740000003</v>
      </c>
      <c r="N128" s="162">
        <v>31.873931880000001</v>
      </c>
      <c r="O128" s="162">
        <v>23.429222110000001</v>
      </c>
      <c r="P128" s="163">
        <f t="shared" si="15"/>
        <v>918.48998259999996</v>
      </c>
      <c r="Q128" s="164">
        <f>(1-'Solar Derate Calculations'!$L$8)*D128</f>
        <v>23.134361650999999</v>
      </c>
      <c r="R128" s="164">
        <f>(1-'Solar Derate Calculations'!$L$9)*E128</f>
        <v>30.930361747500001</v>
      </c>
      <c r="S128" s="164">
        <f>(1-'Solar Derate Calculations'!$L$10)*F128</f>
        <v>71.803427120999999</v>
      </c>
      <c r="T128" s="164">
        <f>(1-'Solar Derate Calculations'!$L$11)*G128</f>
        <v>103.6071643785</v>
      </c>
      <c r="U128" s="164">
        <f>(1-'Solar Derate Calculations'!$L$12)*H128</f>
        <v>132.52270508000001</v>
      </c>
      <c r="V128" s="164">
        <f>(1-'Solar Derate Calculations'!$L$13)*I128</f>
        <v>137.02981567</v>
      </c>
      <c r="W128" s="164">
        <f>(1-'Solar Derate Calculations'!$L$14)*J128</f>
        <v>110.94935608</v>
      </c>
      <c r="X128" s="164">
        <f>(1-'Solar Derate Calculations'!$L$15)*K128</f>
        <v>96.156814580000002</v>
      </c>
      <c r="Y128" s="164">
        <f>(1-'Solar Derate Calculations'!$L$16)*L128</f>
        <v>77.590881350000004</v>
      </c>
      <c r="Z128" s="164">
        <f>(1-'Solar Derate Calculations'!$L$17)*M128</f>
        <v>51.638118740000003</v>
      </c>
      <c r="AA128" s="164">
        <f>(1-'Solar Derate Calculations'!$L$18)*N128</f>
        <v>30.280235286</v>
      </c>
      <c r="AB128" s="164">
        <f>(1-'Solar Derate Calculations'!$L$19)*O128</f>
        <v>19.9148387935</v>
      </c>
      <c r="AC128" s="168">
        <f t="shared" si="10"/>
        <v>885.55808047749997</v>
      </c>
      <c r="AD128" s="164">
        <f>(1-'Solar Derate Calculations'!$K$8)*D128</f>
        <v>6.804224015</v>
      </c>
      <c r="AE128" s="164">
        <f>(1-'Solar Derate Calculations'!$K$9)*E128</f>
        <v>10.3101205825</v>
      </c>
      <c r="AF128" s="164">
        <f>(1-'Solar Derate Calculations'!$K$10)*F128</f>
        <v>39.890792845</v>
      </c>
      <c r="AG128" s="164">
        <f>(1-'Solar Derate Calculations'!$K$11)*G128</f>
        <v>70.889112469500006</v>
      </c>
      <c r="AH128" s="164">
        <f>(1-'Solar Derate Calculations'!$K$12)*H128</f>
        <v>132.52270508000001</v>
      </c>
      <c r="AI128" s="164">
        <f>(1-'Solar Derate Calculations'!$K$13)*I128</f>
        <v>137.02981567</v>
      </c>
      <c r="AJ128" s="164">
        <f>(1-'Solar Derate Calculations'!$K$14)*J128</f>
        <v>110.94935608</v>
      </c>
      <c r="AK128" s="164">
        <f>(1-'Solar Derate Calculations'!$K$15)*K128</f>
        <v>96.156814580000002</v>
      </c>
      <c r="AL128" s="164">
        <f>(1-'Solar Derate Calculations'!$K$16)*L128</f>
        <v>77.590881350000004</v>
      </c>
      <c r="AM128" s="164">
        <f>(1-'Solar Derate Calculations'!$K$17)*M128</f>
        <v>51.638118740000003</v>
      </c>
      <c r="AN128" s="164">
        <f>(1-'Solar Derate Calculations'!$K$18)*N128</f>
        <v>30.280235286</v>
      </c>
      <c r="AO128" s="169">
        <f>(1-'Solar Derate Calculations'!$K$19)*O128</f>
        <v>15.228994371500001</v>
      </c>
      <c r="AP128" s="168">
        <f t="shared" si="11"/>
        <v>779.29117106949991</v>
      </c>
    </row>
    <row r="129" spans="2:42">
      <c r="B129" s="149" t="str">
        <f t="shared" si="14"/>
        <v>NW</v>
      </c>
      <c r="C129" s="152">
        <v>9</v>
      </c>
      <c r="D129" s="162">
        <v>25.946384429999998</v>
      </c>
      <c r="E129" s="162">
        <v>39.401897429999998</v>
      </c>
      <c r="F129" s="162">
        <v>76.510192869999997</v>
      </c>
      <c r="G129" s="162">
        <v>105.60715485</v>
      </c>
      <c r="H129" s="162">
        <v>128.92413329999999</v>
      </c>
      <c r="I129" s="162">
        <v>133.20333862000001</v>
      </c>
      <c r="J129" s="162">
        <v>107.31685638</v>
      </c>
      <c r="K129" s="162">
        <v>93.408233640000006</v>
      </c>
      <c r="L129" s="162">
        <v>74.93764496</v>
      </c>
      <c r="M129" s="162">
        <v>49.454872129999998</v>
      </c>
      <c r="N129" s="162">
        <v>30.428449629999999</v>
      </c>
      <c r="O129" s="162">
        <v>22.447658539999999</v>
      </c>
      <c r="P129" s="163">
        <f t="shared" si="15"/>
        <v>887.58681678000028</v>
      </c>
      <c r="Q129" s="164">
        <f>(1-'Solar Derate Calculations'!$L$8)*D129</f>
        <v>22.054426765499997</v>
      </c>
      <c r="R129" s="164">
        <f>(1-'Solar Derate Calculations'!$L$9)*E129</f>
        <v>29.5514230725</v>
      </c>
      <c r="S129" s="164">
        <f>(1-'Solar Derate Calculations'!$L$10)*F129</f>
        <v>68.859173583</v>
      </c>
      <c r="T129" s="164">
        <f>(1-'Solar Derate Calculations'!$L$11)*G129</f>
        <v>100.3267971075</v>
      </c>
      <c r="U129" s="164">
        <f>(1-'Solar Derate Calculations'!$L$12)*H129</f>
        <v>128.92413329999999</v>
      </c>
      <c r="V129" s="164">
        <f>(1-'Solar Derate Calculations'!$L$13)*I129</f>
        <v>133.20333862000001</v>
      </c>
      <c r="W129" s="164">
        <f>(1-'Solar Derate Calculations'!$L$14)*J129</f>
        <v>107.31685638</v>
      </c>
      <c r="X129" s="164">
        <f>(1-'Solar Derate Calculations'!$L$15)*K129</f>
        <v>93.408233640000006</v>
      </c>
      <c r="Y129" s="164">
        <f>(1-'Solar Derate Calculations'!$L$16)*L129</f>
        <v>74.93764496</v>
      </c>
      <c r="Z129" s="164">
        <f>(1-'Solar Derate Calculations'!$L$17)*M129</f>
        <v>49.454872129999998</v>
      </c>
      <c r="AA129" s="164">
        <f>(1-'Solar Derate Calculations'!$L$18)*N129</f>
        <v>28.907027148499999</v>
      </c>
      <c r="AB129" s="164">
        <f>(1-'Solar Derate Calculations'!$L$19)*O129</f>
        <v>19.080509758999998</v>
      </c>
      <c r="AC129" s="168">
        <f t="shared" si="10"/>
        <v>856.02443646600022</v>
      </c>
      <c r="AD129" s="164">
        <f>(1-'Solar Derate Calculations'!$K$8)*D129</f>
        <v>6.4865961074999996</v>
      </c>
      <c r="AE129" s="164">
        <f>(1-'Solar Derate Calculations'!$K$9)*E129</f>
        <v>9.8504743574999996</v>
      </c>
      <c r="AF129" s="164">
        <f>(1-'Solar Derate Calculations'!$K$10)*F129</f>
        <v>38.255096434999999</v>
      </c>
      <c r="AG129" s="164">
        <f>(1-'Solar Derate Calculations'!$K$11)*G129</f>
        <v>68.644650652500005</v>
      </c>
      <c r="AH129" s="164">
        <f>(1-'Solar Derate Calculations'!$K$12)*H129</f>
        <v>128.92413329999999</v>
      </c>
      <c r="AI129" s="164">
        <f>(1-'Solar Derate Calculations'!$K$13)*I129</f>
        <v>133.20333862000001</v>
      </c>
      <c r="AJ129" s="164">
        <f>(1-'Solar Derate Calculations'!$K$14)*J129</f>
        <v>107.31685638</v>
      </c>
      <c r="AK129" s="164">
        <f>(1-'Solar Derate Calculations'!$K$15)*K129</f>
        <v>93.408233640000006</v>
      </c>
      <c r="AL129" s="164">
        <f>(1-'Solar Derate Calculations'!$K$16)*L129</f>
        <v>74.93764496</v>
      </c>
      <c r="AM129" s="164">
        <f>(1-'Solar Derate Calculations'!$K$17)*M129</f>
        <v>49.454872129999998</v>
      </c>
      <c r="AN129" s="164">
        <f>(1-'Solar Derate Calculations'!$K$18)*N129</f>
        <v>28.907027148499999</v>
      </c>
      <c r="AO129" s="169">
        <f>(1-'Solar Derate Calculations'!$K$19)*O129</f>
        <v>14.590978051</v>
      </c>
      <c r="AP129" s="168">
        <f t="shared" si="11"/>
        <v>753.97990178199996</v>
      </c>
    </row>
    <row r="130" spans="2:42">
      <c r="B130" s="149" t="str">
        <f t="shared" si="14"/>
        <v>NW</v>
      </c>
      <c r="C130" s="152">
        <v>10</v>
      </c>
      <c r="D130" s="162">
        <v>24.633481979999999</v>
      </c>
      <c r="E130" s="162">
        <v>37.340381620000002</v>
      </c>
      <c r="F130" s="162">
        <v>72.587127690000003</v>
      </c>
      <c r="G130" s="162">
        <v>101.20713043000001</v>
      </c>
      <c r="H130" s="162">
        <v>124.24856567</v>
      </c>
      <c r="I130" s="162">
        <v>128.19328307999999</v>
      </c>
      <c r="J130" s="162">
        <v>102.65906525</v>
      </c>
      <c r="K130" s="162">
        <v>90.00887299</v>
      </c>
      <c r="L130" s="162">
        <v>71.726608279999994</v>
      </c>
      <c r="M130" s="162">
        <v>46.93877792</v>
      </c>
      <c r="N130" s="162">
        <v>28.891988749999999</v>
      </c>
      <c r="O130" s="162">
        <v>21.444787980000001</v>
      </c>
      <c r="P130" s="163">
        <f t="shared" si="15"/>
        <v>849.8800716400001</v>
      </c>
      <c r="Q130" s="164">
        <f>(1-'Solar Derate Calculations'!$L$8)*D130</f>
        <v>20.938459682999998</v>
      </c>
      <c r="R130" s="164">
        <f>(1-'Solar Derate Calculations'!$L$9)*E130</f>
        <v>28.005286215000002</v>
      </c>
      <c r="S130" s="164">
        <f>(1-'Solar Derate Calculations'!$L$10)*F130</f>
        <v>65.328414921000004</v>
      </c>
      <c r="T130" s="164">
        <f>(1-'Solar Derate Calculations'!$L$11)*G130</f>
        <v>96.146773908499995</v>
      </c>
      <c r="U130" s="164">
        <f>(1-'Solar Derate Calculations'!$L$12)*H130</f>
        <v>124.24856567</v>
      </c>
      <c r="V130" s="164">
        <f>(1-'Solar Derate Calculations'!$L$13)*I130</f>
        <v>128.19328307999999</v>
      </c>
      <c r="W130" s="164">
        <f>(1-'Solar Derate Calculations'!$L$14)*J130</f>
        <v>102.65906525</v>
      </c>
      <c r="X130" s="164">
        <f>(1-'Solar Derate Calculations'!$L$15)*K130</f>
        <v>90.00887299</v>
      </c>
      <c r="Y130" s="164">
        <f>(1-'Solar Derate Calculations'!$L$16)*L130</f>
        <v>71.726608279999994</v>
      </c>
      <c r="Z130" s="164">
        <f>(1-'Solar Derate Calculations'!$L$17)*M130</f>
        <v>46.93877792</v>
      </c>
      <c r="AA130" s="164">
        <f>(1-'Solar Derate Calculations'!$L$18)*N130</f>
        <v>27.447389312499997</v>
      </c>
      <c r="AB130" s="164">
        <f>(1-'Solar Derate Calculations'!$L$19)*O130</f>
        <v>18.228069782999999</v>
      </c>
      <c r="AC130" s="168">
        <f t="shared" si="10"/>
        <v>819.86956701300005</v>
      </c>
      <c r="AD130" s="164">
        <f>(1-'Solar Derate Calculations'!$K$8)*D130</f>
        <v>6.1583704949999998</v>
      </c>
      <c r="AE130" s="164">
        <f>(1-'Solar Derate Calculations'!$K$9)*E130</f>
        <v>9.3350954050000006</v>
      </c>
      <c r="AF130" s="164">
        <f>(1-'Solar Derate Calculations'!$K$10)*F130</f>
        <v>36.293563845000001</v>
      </c>
      <c r="AG130" s="164">
        <f>(1-'Solar Derate Calculations'!$K$11)*G130</f>
        <v>65.78463477950001</v>
      </c>
      <c r="AH130" s="164">
        <f>(1-'Solar Derate Calculations'!$K$12)*H130</f>
        <v>124.24856567</v>
      </c>
      <c r="AI130" s="164">
        <f>(1-'Solar Derate Calculations'!$K$13)*I130</f>
        <v>128.19328307999999</v>
      </c>
      <c r="AJ130" s="164">
        <f>(1-'Solar Derate Calculations'!$K$14)*J130</f>
        <v>102.65906525</v>
      </c>
      <c r="AK130" s="164">
        <f>(1-'Solar Derate Calculations'!$K$15)*K130</f>
        <v>90.00887299</v>
      </c>
      <c r="AL130" s="164">
        <f>(1-'Solar Derate Calculations'!$K$16)*L130</f>
        <v>71.726608279999994</v>
      </c>
      <c r="AM130" s="164">
        <f>(1-'Solar Derate Calculations'!$K$17)*M130</f>
        <v>46.93877792</v>
      </c>
      <c r="AN130" s="164">
        <f>(1-'Solar Derate Calculations'!$K$18)*N130</f>
        <v>27.447389312499997</v>
      </c>
      <c r="AO130" s="169">
        <f>(1-'Solar Derate Calculations'!$K$19)*O130</f>
        <v>13.939112187000001</v>
      </c>
      <c r="AP130" s="168">
        <f t="shared" si="11"/>
        <v>722.73333921400013</v>
      </c>
    </row>
    <row r="131" spans="2:42">
      <c r="B131" s="149" t="str">
        <f t="shared" si="14"/>
        <v>NW</v>
      </c>
      <c r="C131" s="152">
        <v>11</v>
      </c>
      <c r="D131" s="162">
        <v>23.818489069999998</v>
      </c>
      <c r="E131" s="162">
        <v>35.924125670000002</v>
      </c>
      <c r="F131" s="162">
        <v>69.736343379999994</v>
      </c>
      <c r="G131" s="162">
        <v>97.831832890000001</v>
      </c>
      <c r="H131" s="162">
        <v>120.57811737</v>
      </c>
      <c r="I131" s="162">
        <v>124.32155609</v>
      </c>
      <c r="J131" s="162">
        <v>99.047966000000002</v>
      </c>
      <c r="K131" s="162">
        <v>87.460929870000001</v>
      </c>
      <c r="L131" s="162">
        <v>69.374107359999996</v>
      </c>
      <c r="M131" s="162">
        <v>45.193328860000001</v>
      </c>
      <c r="N131" s="162">
        <v>27.903917310000001</v>
      </c>
      <c r="O131" s="162">
        <v>20.861026760000001</v>
      </c>
      <c r="P131" s="163">
        <f t="shared" si="15"/>
        <v>822.05174062999993</v>
      </c>
      <c r="Q131" s="164">
        <f>(1-'Solar Derate Calculations'!$L$8)*D131</f>
        <v>20.245715709499997</v>
      </c>
      <c r="R131" s="164">
        <f>(1-'Solar Derate Calculations'!$L$9)*E131</f>
        <v>26.943094252500003</v>
      </c>
      <c r="S131" s="164">
        <f>(1-'Solar Derate Calculations'!$L$10)*F131</f>
        <v>62.762709041999997</v>
      </c>
      <c r="T131" s="164">
        <f>(1-'Solar Derate Calculations'!$L$11)*G131</f>
        <v>92.94024124549999</v>
      </c>
      <c r="U131" s="164">
        <f>(1-'Solar Derate Calculations'!$L$12)*H131</f>
        <v>120.57811737</v>
      </c>
      <c r="V131" s="164">
        <f>(1-'Solar Derate Calculations'!$L$13)*I131</f>
        <v>124.32155609</v>
      </c>
      <c r="W131" s="164">
        <f>(1-'Solar Derate Calculations'!$L$14)*J131</f>
        <v>99.047966000000002</v>
      </c>
      <c r="X131" s="164">
        <f>(1-'Solar Derate Calculations'!$L$15)*K131</f>
        <v>87.460929870000001</v>
      </c>
      <c r="Y131" s="164">
        <f>(1-'Solar Derate Calculations'!$L$16)*L131</f>
        <v>69.374107359999996</v>
      </c>
      <c r="Z131" s="164">
        <f>(1-'Solar Derate Calculations'!$L$17)*M131</f>
        <v>45.193328860000001</v>
      </c>
      <c r="AA131" s="164">
        <f>(1-'Solar Derate Calculations'!$L$18)*N131</f>
        <v>26.508721444500001</v>
      </c>
      <c r="AB131" s="164">
        <f>(1-'Solar Derate Calculations'!$L$19)*O131</f>
        <v>17.731872746000001</v>
      </c>
      <c r="AC131" s="168">
        <f t="shared" si="10"/>
        <v>793.10835999000005</v>
      </c>
      <c r="AD131" s="164">
        <f>(1-'Solar Derate Calculations'!$K$8)*D131</f>
        <v>5.9546222674999996</v>
      </c>
      <c r="AE131" s="164">
        <f>(1-'Solar Derate Calculations'!$K$9)*E131</f>
        <v>8.9810314175000006</v>
      </c>
      <c r="AF131" s="164">
        <f>(1-'Solar Derate Calculations'!$K$10)*F131</f>
        <v>34.868171689999997</v>
      </c>
      <c r="AG131" s="164">
        <f>(1-'Solar Derate Calculations'!$K$11)*G131</f>
        <v>63.590691378500004</v>
      </c>
      <c r="AH131" s="164">
        <f>(1-'Solar Derate Calculations'!$K$12)*H131</f>
        <v>120.57811737</v>
      </c>
      <c r="AI131" s="164">
        <f>(1-'Solar Derate Calculations'!$K$13)*I131</f>
        <v>124.32155609</v>
      </c>
      <c r="AJ131" s="164">
        <f>(1-'Solar Derate Calculations'!$K$14)*J131</f>
        <v>99.047966000000002</v>
      </c>
      <c r="AK131" s="164">
        <f>(1-'Solar Derate Calculations'!$K$15)*K131</f>
        <v>87.460929870000001</v>
      </c>
      <c r="AL131" s="164">
        <f>(1-'Solar Derate Calculations'!$K$16)*L131</f>
        <v>69.374107359999996</v>
      </c>
      <c r="AM131" s="164">
        <f>(1-'Solar Derate Calculations'!$K$17)*M131</f>
        <v>45.193328860000001</v>
      </c>
      <c r="AN131" s="164">
        <f>(1-'Solar Derate Calculations'!$K$18)*N131</f>
        <v>26.508721444500001</v>
      </c>
      <c r="AO131" s="169">
        <f>(1-'Solar Derate Calculations'!$K$19)*O131</f>
        <v>13.559667394000002</v>
      </c>
      <c r="AP131" s="168">
        <f t="shared" si="11"/>
        <v>699.43891114199994</v>
      </c>
    </row>
    <row r="132" spans="2:42">
      <c r="B132" s="151" t="str">
        <f t="shared" si="14"/>
        <v>NW</v>
      </c>
      <c r="C132" s="153">
        <v>12</v>
      </c>
      <c r="D132" s="172">
        <v>23.197210309999999</v>
      </c>
      <c r="E132" s="172">
        <v>34.759101870000002</v>
      </c>
      <c r="F132" s="172">
        <v>67.273857120000002</v>
      </c>
      <c r="G132" s="172">
        <v>94.824577329999997</v>
      </c>
      <c r="H132" s="172">
        <v>117.24261475</v>
      </c>
      <c r="I132" s="172">
        <v>120.65210724000001</v>
      </c>
      <c r="J132" s="172">
        <v>95.786087039999998</v>
      </c>
      <c r="K132" s="172">
        <v>85.188331599999998</v>
      </c>
      <c r="L132" s="172">
        <v>67.345680239999993</v>
      </c>
      <c r="M132" s="172">
        <v>43.78804779</v>
      </c>
      <c r="N132" s="172">
        <v>27.14556885</v>
      </c>
      <c r="O132" s="172">
        <v>20.4044323</v>
      </c>
      <c r="P132" s="173">
        <f t="shared" si="15"/>
        <v>797.60761644000002</v>
      </c>
      <c r="Q132" s="174">
        <f>(1-'Solar Derate Calculations'!$L$8)*D132</f>
        <v>19.717628763499999</v>
      </c>
      <c r="R132" s="174">
        <f>(1-'Solar Derate Calculations'!$L$9)*E132</f>
        <v>26.069326402500003</v>
      </c>
      <c r="S132" s="174">
        <f>(1-'Solar Derate Calculations'!$L$10)*F132</f>
        <v>60.546471408000002</v>
      </c>
      <c r="T132" s="174">
        <f>(1-'Solar Derate Calculations'!$L$11)*G132</f>
        <v>90.083348463499988</v>
      </c>
      <c r="U132" s="174">
        <f>(1-'Solar Derate Calculations'!$L$12)*H132</f>
        <v>117.24261475</v>
      </c>
      <c r="V132" s="174">
        <f>(1-'Solar Derate Calculations'!$L$13)*I132</f>
        <v>120.65210724000001</v>
      </c>
      <c r="W132" s="174">
        <f>(1-'Solar Derate Calculations'!$L$14)*J132</f>
        <v>95.786087039999998</v>
      </c>
      <c r="X132" s="174">
        <f>(1-'Solar Derate Calculations'!$L$15)*K132</f>
        <v>85.188331599999998</v>
      </c>
      <c r="Y132" s="174">
        <f>(1-'Solar Derate Calculations'!$L$16)*L132</f>
        <v>67.345680239999993</v>
      </c>
      <c r="Z132" s="174">
        <f>(1-'Solar Derate Calculations'!$L$17)*M132</f>
        <v>43.78804779</v>
      </c>
      <c r="AA132" s="174">
        <f>(1-'Solar Derate Calculations'!$L$18)*N132</f>
        <v>25.7882904075</v>
      </c>
      <c r="AB132" s="174">
        <f>(1-'Solar Derate Calculations'!$L$19)*O132</f>
        <v>17.343767454999998</v>
      </c>
      <c r="AC132" s="175">
        <f t="shared" si="10"/>
        <v>769.55170155999997</v>
      </c>
      <c r="AD132" s="174">
        <f>(1-'Solar Derate Calculations'!$K$8)*D132</f>
        <v>5.7993025774999998</v>
      </c>
      <c r="AE132" s="174">
        <f>(1-'Solar Derate Calculations'!$K$9)*E132</f>
        <v>8.6897754675000005</v>
      </c>
      <c r="AF132" s="174">
        <f>(1-'Solar Derate Calculations'!$K$10)*F132</f>
        <v>33.636928560000001</v>
      </c>
      <c r="AG132" s="174">
        <f>(1-'Solar Derate Calculations'!$K$11)*G132</f>
        <v>61.635975264499997</v>
      </c>
      <c r="AH132" s="174">
        <f>(1-'Solar Derate Calculations'!$K$12)*H132</f>
        <v>117.24261475</v>
      </c>
      <c r="AI132" s="174">
        <f>(1-'Solar Derate Calculations'!$K$13)*I132</f>
        <v>120.65210724000001</v>
      </c>
      <c r="AJ132" s="174">
        <f>(1-'Solar Derate Calculations'!$K$14)*J132</f>
        <v>95.786087039999998</v>
      </c>
      <c r="AK132" s="174">
        <f>(1-'Solar Derate Calculations'!$K$15)*K132</f>
        <v>85.188331599999998</v>
      </c>
      <c r="AL132" s="174">
        <f>(1-'Solar Derate Calculations'!$K$16)*L132</f>
        <v>67.345680239999993</v>
      </c>
      <c r="AM132" s="174">
        <f>(1-'Solar Derate Calculations'!$K$17)*M132</f>
        <v>43.78804779</v>
      </c>
      <c r="AN132" s="174">
        <f>(1-'Solar Derate Calculations'!$K$18)*N132</f>
        <v>25.7882904075</v>
      </c>
      <c r="AO132" s="176">
        <f>(1-'Solar Derate Calculations'!$K$19)*O132</f>
        <v>13.262880995</v>
      </c>
      <c r="AP132" s="175">
        <f t="shared" si="11"/>
        <v>678.8160219319999</v>
      </c>
    </row>
    <row r="140" spans="2:42">
      <c r="D140" s="119"/>
    </row>
  </sheetData>
  <sheetProtection algorithmName="SHA-512" hashValue="VZfRRlfWYqRJUs2nLyJTznn46zuRit8+kFtW0jMQ3GRr9W6pWhINomA6EdEFb0s5ljztFRIDIFWk2XtW+Yn0+w==" saltValue="YZIwNsNDM5mof515RsBFZg==" spinCount="100000" sheet="1" objects="1" scenarios="1"/>
  <mergeCells count="6">
    <mergeCell ref="AD27:AP27"/>
    <mergeCell ref="C5:E5"/>
    <mergeCell ref="D27:P27"/>
    <mergeCell ref="Q27:AC27"/>
    <mergeCell ref="I5:L5"/>
    <mergeCell ref="K6:L6"/>
  </mergeCells>
  <phoneticPr fontId="32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9C0AB6F086C34FB3DBF2454C858AEA" ma:contentTypeVersion="10" ma:contentTypeDescription="Create a new document." ma:contentTypeScope="" ma:versionID="f50256d15fd1c48dfb124607d620f04c">
  <xsd:schema xmlns:xsd="http://www.w3.org/2001/XMLSchema" xmlns:xs="http://www.w3.org/2001/XMLSchema" xmlns:p="http://schemas.microsoft.com/office/2006/metadata/properties" xmlns:ns2="618ef21f-c3a1-4de7-a3ac-2614bb265bbd" targetNamespace="http://schemas.microsoft.com/office/2006/metadata/properties" ma:root="true" ma:fieldsID="06965073c645a62455505b7d129bdcab" ns2:_="">
    <xsd:import namespace="618ef21f-c3a1-4de7-a3ac-2614bb265b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ef21f-c3a1-4de7-a3ac-2614bb265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EB10D-062A-4968-A9D7-425C1144E6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04BB61-9B16-4970-8E44-16241BBF7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ef21f-c3a1-4de7-a3ac-2614bb265b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F13BC4-A27A-4645-AFD5-B52C26CD7D1E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618ef21f-c3a1-4de7-a3ac-2614bb265bbd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RREMP</vt:lpstr>
      <vt:lpstr>CREMP</vt:lpstr>
      <vt:lpstr>HP</vt:lpstr>
      <vt:lpstr>Alt Energy Source</vt:lpstr>
      <vt:lpstr>PV Generation</vt:lpstr>
      <vt:lpstr>Background Calcs</vt:lpstr>
      <vt:lpstr>Solar Derate Calculations</vt:lpstr>
      <vt:lpstr>Efficiency</vt:lpstr>
      <vt:lpstr>'Alt Energy Source'!Print_Area</vt:lpstr>
      <vt:lpstr>CREMP!Print_Area</vt:lpstr>
      <vt:lpstr>HP!Print_Area</vt:lpstr>
      <vt:lpstr>'PV Generation'!Print_Area</vt:lpstr>
      <vt:lpstr>RREMP!Print_Area</vt:lpstr>
      <vt:lpstr>CREMP!PSO_AREA</vt:lpstr>
      <vt:lpstr>RREMP!PSO_AREA</vt:lpstr>
      <vt:lpstr>CREMP!SNM_AREA</vt:lpstr>
      <vt:lpstr>RREMP!SNM_AREA</vt:lpstr>
      <vt:lpstr>CREMP!SPA_AREA</vt:lpstr>
      <vt:lpstr>RREMP!SPA_AREA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Pawl</dc:creator>
  <cp:keywords/>
  <dc:description/>
  <cp:lastModifiedBy>Jessica Burley</cp:lastModifiedBy>
  <cp:revision/>
  <cp:lastPrinted>2022-03-03T04:16:16Z</cp:lastPrinted>
  <dcterms:created xsi:type="dcterms:W3CDTF">2017-02-08T23:06:57Z</dcterms:created>
  <dcterms:modified xsi:type="dcterms:W3CDTF">2022-03-03T15:10:18Z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0x010100AE9C0AB6F086C34FB3DBF2454C858AEA</vt:lpwstr>
  </property>
  <property fmtid="{D5CDD505-2E9C-101B-9397-08002B2CF9AE}" pid="3" name="Order">
    <vt:r8>200</vt:r8>
  </property>
</Properties>
</file>